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大分県吹奏楽連盟\homepage\page\"/>
    </mc:Choice>
  </mc:AlternateContent>
  <xr:revisionPtr revIDLastSave="0" documentId="13_ncr:1_{77B50962-F703-4242-ADBC-47E281C1EC10}" xr6:coauthVersionLast="47" xr6:coauthVersionMax="47" xr10:uidLastSave="{00000000-0000-0000-0000-000000000000}"/>
  <bookViews>
    <workbookView xWindow="-28920" yWindow="-120" windowWidth="29040" windowHeight="15720" tabRatio="838" xr2:uid="{00000000-000D-0000-FFFF-FFFF00000000}"/>
  </bookViews>
  <sheets>
    <sheet name="入力フォーム" sheetId="1" r:id="rId1"/>
    <sheet name="①申込用紙（押印）" sheetId="2" r:id="rId2"/>
    <sheet name="②登録者名簿" sheetId="5" r:id="rId3"/>
    <sheet name="③アナウンス原稿" sheetId="3" r:id="rId4"/>
    <sheet name="④印刷原稿" sheetId="8" r:id="rId5"/>
    <sheet name="⑤著作権申請書" sheetId="11" r:id="rId6"/>
    <sheet name="⑥楽器編成・演奏許諾確認" sheetId="10" r:id="rId7"/>
    <sheet name="（提出不要）印刷データ" sheetId="15" r:id="rId8"/>
    <sheet name="データ集" sheetId="12" state="hidden" r:id="rId9"/>
  </sheets>
  <definedNames>
    <definedName name="_xlnm._FilterDatabase" localSheetId="0" hidden="1">入力フォーム!$A$8:$L$11</definedName>
    <definedName name="_xlnm.Print_Area" localSheetId="2">②登録者名簿!$A$1:$J$11</definedName>
    <definedName name="課題曲" localSheetId="7">#REF!</definedName>
    <definedName name="課題曲" localSheetId="5">#REF!</definedName>
    <definedName name="課題曲" localSheetId="8">#REF!</definedName>
    <definedName name="課題曲">#REF!</definedName>
    <definedName name="部門" localSheetId="7">#REF!</definedName>
    <definedName name="部門" localSheetId="5">#REF!</definedName>
    <definedName name="部門" localSheetId="8">#REF!</definedName>
    <definedName name="部門">#REF!</definedName>
    <definedName name="名簿" localSheetId="7">#REF!</definedName>
    <definedName name="名簿" localSheetId="5">#REF!</definedName>
    <definedName name="名簿" localSheetId="8">#REF!</definedName>
    <definedName name="名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C90" i="1"/>
  <c r="E89" i="1"/>
  <c r="C89" i="1"/>
  <c r="L31" i="1" l="1"/>
  <c r="C51" i="1"/>
  <c r="C31" i="1"/>
  <c r="L4" i="15" l="1"/>
  <c r="R4" i="8"/>
  <c r="B7" i="15"/>
  <c r="B8" i="15"/>
  <c r="C8" i="15" s="1"/>
  <c r="B21" i="15"/>
  <c r="F21" i="15" s="1"/>
  <c r="B20" i="15"/>
  <c r="F20" i="15" s="1"/>
  <c r="B19" i="15"/>
  <c r="B18" i="15"/>
  <c r="D18" i="15" s="1"/>
  <c r="B17" i="15"/>
  <c r="C17" i="15" s="1"/>
  <c r="B16" i="15"/>
  <c r="B15" i="15"/>
  <c r="B14" i="15"/>
  <c r="B13" i="15"/>
  <c r="B12" i="15"/>
  <c r="D12" i="15" s="1"/>
  <c r="B6" i="15"/>
  <c r="B5" i="15"/>
  <c r="A5" i="15" s="1"/>
  <c r="M5" i="15"/>
  <c r="C5" i="15" l="1"/>
  <c r="J5" i="15" s="1"/>
  <c r="O6" i="15"/>
  <c r="C14" i="15"/>
  <c r="D14" i="15"/>
  <c r="F14" i="15" s="1"/>
  <c r="F18" i="15"/>
  <c r="F12" i="15"/>
  <c r="D13" i="15"/>
  <c r="F13" i="15" s="1"/>
  <c r="O10" i="15"/>
  <c r="D17" i="15"/>
  <c r="F17" i="15" s="1"/>
  <c r="E17" i="15"/>
  <c r="G17" i="15" s="1"/>
  <c r="C13" i="15"/>
  <c r="E13" i="15" s="1"/>
  <c r="H20" i="15"/>
  <c r="H21" i="15"/>
  <c r="O7" i="15"/>
  <c r="C16" i="15"/>
  <c r="E16" i="15" s="1"/>
  <c r="A6" i="15"/>
  <c r="P7" i="15"/>
  <c r="D16" i="15"/>
  <c r="F16" i="15" s="1"/>
  <c r="C21" i="15"/>
  <c r="G21" i="15" s="1"/>
  <c r="C20" i="15"/>
  <c r="G20" i="15" s="1"/>
  <c r="D21" i="15"/>
  <c r="D5" i="15"/>
  <c r="C15" i="15"/>
  <c r="C19" i="15"/>
  <c r="E19" i="15" s="1"/>
  <c r="D20" i="15"/>
  <c r="E21" i="15"/>
  <c r="D6" i="15"/>
  <c r="C12" i="15"/>
  <c r="D15" i="15"/>
  <c r="F15" i="15" s="1"/>
  <c r="C18" i="15"/>
  <c r="E18" i="15" s="1"/>
  <c r="D19" i="15"/>
  <c r="F19" i="15" s="1"/>
  <c r="E20" i="15"/>
  <c r="C6" i="15"/>
  <c r="O4" i="1"/>
  <c r="J6" i="15" l="1"/>
  <c r="H17" i="15"/>
  <c r="V6" i="15" s="1"/>
  <c r="F5" i="15"/>
  <c r="E5" i="15"/>
  <c r="F6" i="15"/>
  <c r="G19" i="15"/>
  <c r="H19" i="15" s="1"/>
  <c r="AB6" i="15" s="1"/>
  <c r="G18" i="15"/>
  <c r="H18" i="15" s="1"/>
  <c r="Y6" i="15" s="1"/>
  <c r="E6" i="15"/>
  <c r="G6" i="15" s="1"/>
  <c r="G16" i="15"/>
  <c r="H16" i="15" s="1"/>
  <c r="S6" i="15" s="1"/>
  <c r="E15" i="15"/>
  <c r="G15" i="15" s="1"/>
  <c r="H15" i="15" s="1"/>
  <c r="AB5" i="15" s="1"/>
  <c r="E14" i="15"/>
  <c r="G14" i="15" s="1"/>
  <c r="H14" i="15" s="1"/>
  <c r="Y5" i="15" s="1"/>
  <c r="G13" i="15"/>
  <c r="H13" i="15" s="1"/>
  <c r="V5" i="15" s="1"/>
  <c r="E12" i="15"/>
  <c r="G12" i="15" s="1"/>
  <c r="H12" i="15" s="1"/>
  <c r="S5" i="15" s="1"/>
  <c r="U23" i="11"/>
  <c r="U31" i="11"/>
  <c r="U29" i="11"/>
  <c r="U27" i="11"/>
  <c r="U25" i="11"/>
  <c r="G5" i="15" l="1"/>
  <c r="H5" i="15" s="1"/>
  <c r="P5" i="15" s="1"/>
  <c r="H6" i="15"/>
  <c r="P6" i="15" s="1"/>
  <c r="AR35" i="2"/>
  <c r="AO35" i="2"/>
  <c r="G8" i="1" l="1"/>
  <c r="D23" i="3" l="1"/>
  <c r="U13" i="11" l="1"/>
  <c r="L14" i="11"/>
  <c r="L13" i="11"/>
  <c r="B22" i="11"/>
  <c r="R22" i="11" s="1"/>
  <c r="B20" i="11"/>
  <c r="B19" i="11" s="1"/>
  <c r="L20" i="11" s="1"/>
  <c r="B18" i="11"/>
  <c r="B17" i="11" s="1"/>
  <c r="U17" i="11" s="1"/>
  <c r="B16" i="11"/>
  <c r="B15" i="11" s="1"/>
  <c r="L16" i="11" s="1"/>
  <c r="B14" i="11"/>
  <c r="B13" i="11"/>
  <c r="W13" i="11" s="1"/>
  <c r="R13" i="11"/>
  <c r="R32" i="11"/>
  <c r="R30" i="11"/>
  <c r="R28" i="11"/>
  <c r="R26" i="11"/>
  <c r="R24" i="11"/>
  <c r="R23" i="11"/>
  <c r="R18" i="11" l="1"/>
  <c r="L17" i="11"/>
  <c r="U15" i="11"/>
  <c r="L18" i="11"/>
  <c r="L15" i="11"/>
  <c r="L19" i="11"/>
  <c r="R15" i="11"/>
  <c r="U19" i="11"/>
  <c r="R16" i="11"/>
  <c r="B21" i="11"/>
  <c r="R19" i="11"/>
  <c r="R20" i="11"/>
  <c r="R17" i="11"/>
  <c r="W15" i="11"/>
  <c r="W17" i="11"/>
  <c r="W19" i="11"/>
  <c r="W23" i="11"/>
  <c r="W25" i="11"/>
  <c r="W27" i="11"/>
  <c r="W29" i="11"/>
  <c r="W31" i="11"/>
  <c r="R25" i="11"/>
  <c r="R27" i="11"/>
  <c r="R29" i="11"/>
  <c r="R31" i="11"/>
  <c r="B25" i="3"/>
  <c r="E25" i="3"/>
  <c r="H25" i="3"/>
  <c r="B26" i="3"/>
  <c r="E26" i="3"/>
  <c r="H26" i="3"/>
  <c r="B27" i="3"/>
  <c r="E27" i="3"/>
  <c r="H27" i="3"/>
  <c r="B28" i="3"/>
  <c r="E28" i="3"/>
  <c r="H28" i="3"/>
  <c r="B29" i="3"/>
  <c r="E29" i="3"/>
  <c r="H29" i="3"/>
  <c r="B30" i="3"/>
  <c r="E30" i="3"/>
  <c r="H30" i="3"/>
  <c r="B31" i="3"/>
  <c r="E31" i="3"/>
  <c r="H31" i="3"/>
  <c r="B32" i="3"/>
  <c r="E32" i="3"/>
  <c r="H32" i="3"/>
  <c r="B33" i="3"/>
  <c r="E33" i="3"/>
  <c r="H33" i="3"/>
  <c r="E6" i="3"/>
  <c r="E21" i="3"/>
  <c r="X6" i="1"/>
  <c r="X7" i="1"/>
  <c r="X8" i="1"/>
  <c r="X9" i="1"/>
  <c r="X10" i="1"/>
  <c r="D14" i="1"/>
  <c r="I8" i="3" s="1"/>
  <c r="B9" i="8"/>
  <c r="C9" i="8" s="1"/>
  <c r="U8" i="8"/>
  <c r="U7" i="8"/>
  <c r="B16" i="8"/>
  <c r="B17" i="8"/>
  <c r="B18" i="8"/>
  <c r="D18" i="8" s="1"/>
  <c r="B19" i="8"/>
  <c r="B20" i="8"/>
  <c r="D20" i="8" s="1"/>
  <c r="B21" i="8"/>
  <c r="H21" i="8" s="1"/>
  <c r="B22" i="8"/>
  <c r="C22" i="8" s="1"/>
  <c r="G22" i="8" s="1"/>
  <c r="S4" i="1"/>
  <c r="V13" i="8" s="1"/>
  <c r="R5" i="1"/>
  <c r="U5" i="1" s="1"/>
  <c r="R6" i="1"/>
  <c r="U6" i="1" s="1"/>
  <c r="R7" i="1"/>
  <c r="R8" i="1"/>
  <c r="R9" i="1"/>
  <c r="R10" i="1"/>
  <c r="R11" i="1"/>
  <c r="R12" i="1"/>
  <c r="R13" i="1"/>
  <c r="R4" i="1"/>
  <c r="U4" i="1" s="1"/>
  <c r="Q5" i="1"/>
  <c r="Q6" i="1"/>
  <c r="Q7" i="1"/>
  <c r="Q8" i="1"/>
  <c r="Q9" i="1"/>
  <c r="Q10" i="1"/>
  <c r="Q11" i="1"/>
  <c r="Q12" i="1"/>
  <c r="Q13" i="1"/>
  <c r="Q4" i="1"/>
  <c r="P5" i="1"/>
  <c r="P6" i="1"/>
  <c r="P7" i="1"/>
  <c r="P8" i="1"/>
  <c r="P9" i="1"/>
  <c r="P10" i="1"/>
  <c r="P11" i="1"/>
  <c r="P12" i="1"/>
  <c r="P13" i="1"/>
  <c r="P4" i="1"/>
  <c r="O5" i="1"/>
  <c r="O6" i="1"/>
  <c r="O7" i="1"/>
  <c r="O8" i="1"/>
  <c r="O9" i="1"/>
  <c r="O10" i="1"/>
  <c r="O11" i="1"/>
  <c r="O12" i="1"/>
  <c r="O13" i="1"/>
  <c r="S5" i="1"/>
  <c r="G7" i="5" s="1"/>
  <c r="S6" i="1"/>
  <c r="S7" i="1"/>
  <c r="S8" i="1"/>
  <c r="S9" i="1"/>
  <c r="S10" i="1"/>
  <c r="S11" i="1"/>
  <c r="S12" i="1"/>
  <c r="S13" i="1"/>
  <c r="AR10" i="1"/>
  <c r="AR11" i="1"/>
  <c r="O2" i="10"/>
  <c r="AB30" i="2"/>
  <c r="Q30" i="2"/>
  <c r="L77" i="1"/>
  <c r="G6" i="2"/>
  <c r="N14" i="1"/>
  <c r="AR5" i="1"/>
  <c r="AR6" i="1"/>
  <c r="AR7" i="1"/>
  <c r="AR8" i="1"/>
  <c r="AR9" i="1"/>
  <c r="AR12" i="1"/>
  <c r="AR14" i="1"/>
  <c r="AR15" i="1"/>
  <c r="AR16" i="1"/>
  <c r="AR17" i="1"/>
  <c r="AR18" i="1"/>
  <c r="AR19" i="1"/>
  <c r="AR20" i="1"/>
  <c r="AR21" i="1"/>
  <c r="AR22" i="1"/>
  <c r="AR23" i="1"/>
  <c r="AR24" i="1"/>
  <c r="AR27" i="1"/>
  <c r="AR28" i="1"/>
  <c r="AR29" i="1"/>
  <c r="AR30" i="1"/>
  <c r="AR32" i="1"/>
  <c r="AR34" i="1"/>
  <c r="AR4" i="1"/>
  <c r="Y31" i="1"/>
  <c r="L8" i="1"/>
  <c r="AK4" i="1"/>
  <c r="D7" i="5" s="1"/>
  <c r="AK5" i="1"/>
  <c r="I7" i="5" s="1"/>
  <c r="AK6" i="1"/>
  <c r="D8" i="5" s="1"/>
  <c r="AK7" i="1"/>
  <c r="I8" i="5" s="1"/>
  <c r="AK8" i="1"/>
  <c r="D9" i="5" s="1"/>
  <c r="AK9" i="1"/>
  <c r="I9" i="5" s="1"/>
  <c r="AK10" i="1"/>
  <c r="D10" i="5" s="1"/>
  <c r="AK11" i="1"/>
  <c r="I10" i="5" s="1"/>
  <c r="AK12" i="1"/>
  <c r="D11" i="5" s="1"/>
  <c r="AK13" i="1"/>
  <c r="I11" i="5" s="1"/>
  <c r="E11" i="3"/>
  <c r="E13" i="3"/>
  <c r="D2" i="10"/>
  <c r="B3" i="10"/>
  <c r="G3" i="10"/>
  <c r="K3" i="10"/>
  <c r="O3" i="10"/>
  <c r="B4" i="10"/>
  <c r="G4" i="10"/>
  <c r="K4" i="10"/>
  <c r="O4" i="10"/>
  <c r="S5" i="8"/>
  <c r="B6" i="8"/>
  <c r="A6" i="8" s="1"/>
  <c r="T6" i="8"/>
  <c r="B7" i="8"/>
  <c r="U9" i="8"/>
  <c r="B8" i="8"/>
  <c r="C8" i="8" s="1"/>
  <c r="U10" i="8"/>
  <c r="U11" i="8"/>
  <c r="B13" i="8"/>
  <c r="D13" i="8" s="1"/>
  <c r="B14" i="8"/>
  <c r="B15" i="8"/>
  <c r="K9" i="2"/>
  <c r="AX10" i="2"/>
  <c r="K11" i="2"/>
  <c r="G12" i="2"/>
  <c r="AX12" i="2"/>
  <c r="G13" i="2"/>
  <c r="AX13" i="2"/>
  <c r="G14" i="2"/>
  <c r="AX14" i="2"/>
  <c r="G15" i="2"/>
  <c r="AX15" i="2"/>
  <c r="G16" i="2"/>
  <c r="AX16" i="2"/>
  <c r="AO17" i="2"/>
  <c r="L18" i="2"/>
  <c r="AO19" i="2"/>
  <c r="L20" i="2"/>
  <c r="L21" i="2"/>
  <c r="AO21" i="2"/>
  <c r="E23" i="2"/>
  <c r="Q23" i="2"/>
  <c r="E24" i="2"/>
  <c r="E25" i="2"/>
  <c r="Q25" i="2"/>
  <c r="Q28" i="2"/>
  <c r="AB28" i="2"/>
  <c r="D33" i="2"/>
  <c r="AV35" i="2"/>
  <c r="AZ35" i="2"/>
  <c r="M37" i="2"/>
  <c r="M38" i="2"/>
  <c r="M39" i="2"/>
  <c r="V40" i="2"/>
  <c r="AD40" i="2"/>
  <c r="Q41" i="2"/>
  <c r="V42" i="2"/>
  <c r="AD42" i="2"/>
  <c r="Q43" i="2"/>
  <c r="AD44" i="2"/>
  <c r="C4" i="5"/>
  <c r="AA4" i="1"/>
  <c r="AL4" i="1"/>
  <c r="E7" i="5" s="1"/>
  <c r="AA5" i="1"/>
  <c r="AL5" i="1"/>
  <c r="J7" i="5" s="1"/>
  <c r="AA6" i="1"/>
  <c r="AL6" i="1"/>
  <c r="E8" i="5" s="1"/>
  <c r="AA7" i="1"/>
  <c r="AL7" i="1"/>
  <c r="J8" i="5" s="1"/>
  <c r="A2" i="5"/>
  <c r="AA8" i="1"/>
  <c r="AL8" i="1"/>
  <c r="E9" i="5" s="1"/>
  <c r="AA9" i="1"/>
  <c r="AL9" i="1"/>
  <c r="J9" i="5" s="1"/>
  <c r="AA10" i="1"/>
  <c r="AL10" i="1"/>
  <c r="E10" i="5" s="1"/>
  <c r="AA11" i="1"/>
  <c r="AL11" i="1"/>
  <c r="J10" i="5" s="1"/>
  <c r="AA12" i="1"/>
  <c r="AL12" i="1"/>
  <c r="E11" i="5" s="1"/>
  <c r="AA13" i="1"/>
  <c r="AL13" i="1"/>
  <c r="J11" i="5" s="1"/>
  <c r="L18" i="1"/>
  <c r="L30" i="1"/>
  <c r="L48" i="1"/>
  <c r="L52" i="1"/>
  <c r="L61" i="1"/>
  <c r="L69" i="1"/>
  <c r="L88" i="1"/>
  <c r="L89" i="1"/>
  <c r="L90" i="1"/>
  <c r="L91" i="1"/>
  <c r="L92" i="1"/>
  <c r="L93" i="1"/>
  <c r="L94" i="1"/>
  <c r="F3" i="3"/>
  <c r="X13" i="1"/>
  <c r="X11" i="1"/>
  <c r="X5" i="1"/>
  <c r="F18" i="8"/>
  <c r="X12" i="1"/>
  <c r="D22" i="8"/>
  <c r="F22" i="8"/>
  <c r="C49" i="1"/>
  <c r="U7" i="1" l="1"/>
  <c r="U8" i="1" s="1"/>
  <c r="U9" i="1" s="1"/>
  <c r="U10" i="1" s="1"/>
  <c r="U11" i="1" s="1"/>
  <c r="U12" i="1" s="1"/>
  <c r="U13" i="1" s="1"/>
  <c r="G11" i="5"/>
  <c r="B11" i="5"/>
  <c r="G10" i="5"/>
  <c r="V16" i="8"/>
  <c r="Z15" i="8"/>
  <c r="V15" i="8"/>
  <c r="G8" i="5"/>
  <c r="V14" i="8"/>
  <c r="V9" i="1"/>
  <c r="B10" i="5"/>
  <c r="V10" i="1"/>
  <c r="G9" i="5"/>
  <c r="V12" i="1"/>
  <c r="V8" i="1"/>
  <c r="V17" i="8"/>
  <c r="Z14" i="8"/>
  <c r="B8" i="5"/>
  <c r="D6" i="8"/>
  <c r="J6" i="8" s="1"/>
  <c r="Z13" i="8"/>
  <c r="B7" i="5"/>
  <c r="V7" i="1"/>
  <c r="W7" i="1" s="1"/>
  <c r="AA5" i="15" s="1"/>
  <c r="Z16" i="8"/>
  <c r="AE4" i="2"/>
  <c r="E3" i="3"/>
  <c r="C15" i="8"/>
  <c r="D7" i="8"/>
  <c r="J7" i="8" s="1"/>
  <c r="AD8" i="8"/>
  <c r="AC7" i="8"/>
  <c r="C7" i="8"/>
  <c r="E7" i="8" s="1"/>
  <c r="AB6" i="8"/>
  <c r="AB17" i="8"/>
  <c r="D19" i="8"/>
  <c r="F19" i="8" s="1"/>
  <c r="D15" i="8"/>
  <c r="F15" i="8" s="1"/>
  <c r="C20" i="8"/>
  <c r="C14" i="8"/>
  <c r="E14" i="8" s="1"/>
  <c r="V6" i="1"/>
  <c r="W6" i="1" s="1"/>
  <c r="X5" i="15" s="1"/>
  <c r="G5" i="2"/>
  <c r="L19" i="1"/>
  <c r="E5" i="3"/>
  <c r="L17" i="2"/>
  <c r="L49" i="1"/>
  <c r="E10" i="3"/>
  <c r="L19" i="2"/>
  <c r="Z17" i="8"/>
  <c r="D14" i="8"/>
  <c r="F14" i="8" s="1"/>
  <c r="V11" i="1"/>
  <c r="B2" i="10"/>
  <c r="X17" i="8"/>
  <c r="D17" i="8"/>
  <c r="F17" i="8" s="1"/>
  <c r="D16" i="8"/>
  <c r="F16" i="8" s="1"/>
  <c r="E20" i="8"/>
  <c r="C16" i="8"/>
  <c r="E16" i="8" s="1"/>
  <c r="C6" i="8"/>
  <c r="E6" i="8" s="1"/>
  <c r="F21" i="8"/>
  <c r="C18" i="8"/>
  <c r="R21" i="11"/>
  <c r="U21" i="11"/>
  <c r="L22" i="11"/>
  <c r="L21" i="11"/>
  <c r="E21" i="8"/>
  <c r="D21" i="8"/>
  <c r="H22" i="8"/>
  <c r="F20" i="8"/>
  <c r="E22" i="8"/>
  <c r="C17" i="8"/>
  <c r="E17" i="8" s="1"/>
  <c r="A7" i="8"/>
  <c r="C21" i="8"/>
  <c r="G21" i="8" s="1"/>
  <c r="C19" i="8"/>
  <c r="E19" i="8" s="1"/>
  <c r="AB7" i="8"/>
  <c r="F13" i="8"/>
  <c r="C13" i="8"/>
  <c r="B9" i="5"/>
  <c r="P18" i="1"/>
  <c r="L14" i="1"/>
  <c r="L2" i="10"/>
  <c r="P17" i="1"/>
  <c r="Z14" i="1"/>
  <c r="AK7" i="2"/>
  <c r="O15" i="1"/>
  <c r="R14" i="1"/>
  <c r="P15" i="1"/>
  <c r="O17" i="1"/>
  <c r="P16" i="1"/>
  <c r="O16" i="1"/>
  <c r="V5" i="1"/>
  <c r="W5" i="1" s="1"/>
  <c r="U5" i="15" s="1"/>
  <c r="V4" i="1"/>
  <c r="W4" i="1" s="1"/>
  <c r="R5" i="15" s="1"/>
  <c r="W21" i="11"/>
  <c r="E12" i="3"/>
  <c r="K8" i="2"/>
  <c r="W10" i="1" l="1"/>
  <c r="X6" i="15" s="1"/>
  <c r="W9" i="1"/>
  <c r="U6" i="15" s="1"/>
  <c r="W11" i="1"/>
  <c r="AA6" i="15" s="1"/>
  <c r="W8" i="1"/>
  <c r="R6" i="15" s="1"/>
  <c r="W12" i="1"/>
  <c r="C11" i="5" s="1"/>
  <c r="F7" i="8"/>
  <c r="K7" i="8" s="1"/>
  <c r="G20" i="8"/>
  <c r="H20" i="8" s="1"/>
  <c r="AB16" i="8" s="1"/>
  <c r="G19" i="8"/>
  <c r="H19" i="8" s="1"/>
  <c r="X16" i="8" s="1"/>
  <c r="E18" i="8"/>
  <c r="G18" i="8" s="1"/>
  <c r="H18" i="8" s="1"/>
  <c r="AB15" i="8" s="1"/>
  <c r="G17" i="8"/>
  <c r="H17" i="8" s="1"/>
  <c r="X15" i="8" s="1"/>
  <c r="G16" i="8"/>
  <c r="H16" i="8" s="1"/>
  <c r="AB14" i="8" s="1"/>
  <c r="E15" i="8"/>
  <c r="G15" i="8" s="1"/>
  <c r="H15" i="8" s="1"/>
  <c r="X14" i="8" s="1"/>
  <c r="G14" i="8"/>
  <c r="H14" i="8" s="1"/>
  <c r="AB13" i="8" s="1"/>
  <c r="C10" i="5"/>
  <c r="B23" i="8"/>
  <c r="C23" i="8" s="1"/>
  <c r="B22" i="15"/>
  <c r="H8" i="5"/>
  <c r="C15" i="1"/>
  <c r="G7" i="8"/>
  <c r="N7" i="8" s="1"/>
  <c r="F6" i="8"/>
  <c r="G6" i="8"/>
  <c r="P6" i="8" s="1"/>
  <c r="C8" i="5"/>
  <c r="H10" i="5"/>
  <c r="E13" i="8"/>
  <c r="G13" i="8" s="1"/>
  <c r="H13" i="8" s="1"/>
  <c r="X13" i="8" s="1"/>
  <c r="B15" i="1"/>
  <c r="V13" i="1"/>
  <c r="W13" i="1" s="1"/>
  <c r="C7" i="5"/>
  <c r="H7" i="5"/>
  <c r="H9" i="5" l="1"/>
  <c r="C9" i="5"/>
  <c r="B14" i="1"/>
  <c r="N4" i="15" s="1"/>
  <c r="L7" i="8"/>
  <c r="Y4" i="8"/>
  <c r="E23" i="8"/>
  <c r="G23" i="8" s="1"/>
  <c r="D22" i="15"/>
  <c r="F22" i="15" s="1"/>
  <c r="H22" i="15" s="1"/>
  <c r="C22" i="15"/>
  <c r="E22" i="15" s="1"/>
  <c r="G22" i="15" s="1"/>
  <c r="D23" i="8"/>
  <c r="F23" i="8" s="1"/>
  <c r="H23" i="8" s="1"/>
  <c r="O7" i="8"/>
  <c r="P7" i="8"/>
  <c r="H7" i="8"/>
  <c r="O6" i="8"/>
  <c r="N6" i="8"/>
  <c r="L6" i="8"/>
  <c r="H6" i="8"/>
  <c r="K6" i="8"/>
  <c r="H11" i="5"/>
  <c r="I2" i="10" l="1"/>
  <c r="E8" i="3"/>
  <c r="G7" i="2"/>
  <c r="AC6" i="8"/>
  <c r="AC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kimura nobuto</author>
  </authors>
  <commentList>
    <comment ref="Z4" authorId="0" shapeId="0" xr:uid="{00000000-0006-0000-0000-000001000000}">
      <text>
        <r>
          <rPr>
            <sz val="9"/>
            <color indexed="10"/>
            <rFont val="ＭＳ Ｐゴシック"/>
            <family val="3"/>
            <charset val="128"/>
          </rPr>
          <t>※</t>
        </r>
        <r>
          <rPr>
            <sz val="9"/>
            <color indexed="81"/>
            <rFont val="ＭＳ Ｐゴシック"/>
            <family val="3"/>
            <charset val="128"/>
          </rPr>
          <t>コピーをして貼り付けする場合には、右クリックをして、</t>
        </r>
        <r>
          <rPr>
            <b/>
            <sz val="9"/>
            <color indexed="10"/>
            <rFont val="ＭＳ Ｐゴシック"/>
            <family val="3"/>
            <charset val="128"/>
          </rPr>
          <t>「形式を選択して貼り付け」→「値」</t>
        </r>
        <r>
          <rPr>
            <sz val="9"/>
            <color indexed="81"/>
            <rFont val="ＭＳ Ｐゴシック"/>
            <family val="3"/>
            <charset val="128"/>
          </rPr>
          <t>で貼り付けて下さい。
外字の場合は★印にして
手書きで提出
英語標記の方は
どこかで必ず全角スペースを１箇所入れること。
□＝全角スペース
(例)
P**** □　S**** K**</t>
        </r>
      </text>
    </comment>
  </commentList>
</comments>
</file>

<file path=xl/sharedStrings.xml><?xml version="1.0" encoding="utf-8"?>
<sst xmlns="http://schemas.openxmlformats.org/spreadsheetml/2006/main" count="1167" uniqueCount="977">
  <si>
    <t>は必ず入力するところです。</t>
    <rPh sb="1" eb="2">
      <t>カナラ</t>
    </rPh>
    <rPh sb="3" eb="5">
      <t>ニュウリョク</t>
    </rPh>
    <phoneticPr fontId="3"/>
  </si>
  <si>
    <t>は必要に応じて入力するところです。</t>
    <rPh sb="1" eb="3">
      <t>ヒツヨウ</t>
    </rPh>
    <rPh sb="4" eb="5">
      <t>オウ</t>
    </rPh>
    <rPh sb="7" eb="9">
      <t>ニュウリョク</t>
    </rPh>
    <phoneticPr fontId="3"/>
  </si>
  <si>
    <t>①出場する部門を入力してください→</t>
    <rPh sb="1" eb="3">
      <t>シュツジョウ</t>
    </rPh>
    <rPh sb="5" eb="7">
      <t>ブモン</t>
    </rPh>
    <rPh sb="8" eb="10">
      <t>ニュウリョク</t>
    </rPh>
    <phoneticPr fontId="3"/>
  </si>
  <si>
    <t>団体名</t>
    <rPh sb="0" eb="3">
      <t>ダンタイメイ</t>
    </rPh>
    <phoneticPr fontId="3"/>
  </si>
  <si>
    <t>曲名</t>
    <rPh sb="0" eb="2">
      <t>キョクメイ</t>
    </rPh>
    <phoneticPr fontId="3"/>
  </si>
  <si>
    <t>日本語</t>
    <rPh sb="0" eb="3">
      <t>ニホンゴ</t>
    </rPh>
    <phoneticPr fontId="3"/>
  </si>
  <si>
    <t>演奏時間</t>
    <rPh sb="0" eb="2">
      <t>エンソウ</t>
    </rPh>
    <rPh sb="2" eb="4">
      <t>ジカン</t>
    </rPh>
    <phoneticPr fontId="3"/>
  </si>
  <si>
    <t>分</t>
    <rPh sb="0" eb="1">
      <t>フン</t>
    </rPh>
    <phoneticPr fontId="3"/>
  </si>
  <si>
    <t>組曲等の演奏部分
サブタイル
(日本語でよい)</t>
    <rPh sb="0" eb="2">
      <t>クミキョク</t>
    </rPh>
    <rPh sb="2" eb="3">
      <t>ナド</t>
    </rPh>
    <rPh sb="4" eb="6">
      <t>エンソウ</t>
    </rPh>
    <rPh sb="6" eb="8">
      <t>ブブン</t>
    </rPh>
    <rPh sb="16" eb="18">
      <t>ニホン</t>
    </rPh>
    <rPh sb="18" eb="19">
      <t>ゴ</t>
    </rPh>
    <phoneticPr fontId="3"/>
  </si>
  <si>
    <t>作曲者名(日本語)</t>
    <rPh sb="0" eb="3">
      <t>サッキョクシャ</t>
    </rPh>
    <rPh sb="3" eb="4">
      <t>メイ</t>
    </rPh>
    <rPh sb="5" eb="7">
      <t>ニホン</t>
    </rPh>
    <rPh sb="7" eb="8">
      <t>ゴ</t>
    </rPh>
    <phoneticPr fontId="3"/>
  </si>
  <si>
    <t>作曲者名(ﾌﾘｶﾞﾅ)</t>
    <rPh sb="0" eb="3">
      <t>サッキョクシャ</t>
    </rPh>
    <rPh sb="3" eb="4">
      <t>メイ</t>
    </rPh>
    <phoneticPr fontId="3"/>
  </si>
  <si>
    <t>編曲者名(日本語)</t>
    <rPh sb="0" eb="3">
      <t>ヘンキョクシャ</t>
    </rPh>
    <rPh sb="3" eb="4">
      <t>メイ</t>
    </rPh>
    <rPh sb="5" eb="8">
      <t>ニホンゴ</t>
    </rPh>
    <phoneticPr fontId="3"/>
  </si>
  <si>
    <t>編曲者名(ﾌﾘｶﾞﾅ)</t>
    <rPh sb="0" eb="3">
      <t>ヘンキョクシャ</t>
    </rPh>
    <rPh sb="3" eb="4">
      <t>メイ</t>
    </rPh>
    <phoneticPr fontId="3"/>
  </si>
  <si>
    <t>出版社(日本語)</t>
    <rPh sb="0" eb="3">
      <t>シュッパンシャ</t>
    </rPh>
    <rPh sb="4" eb="7">
      <t>ニホンゴ</t>
    </rPh>
    <phoneticPr fontId="3"/>
  </si>
  <si>
    <t>団体所属長名</t>
    <rPh sb="0" eb="2">
      <t>ダンタイ</t>
    </rPh>
    <rPh sb="2" eb="5">
      <t>ショゾクチョウ</t>
    </rPh>
    <rPh sb="5" eb="6">
      <t>メイ</t>
    </rPh>
    <phoneticPr fontId="3"/>
  </si>
  <si>
    <t>団体所在地</t>
    <rPh sb="0" eb="2">
      <t>ダンタイ</t>
    </rPh>
    <rPh sb="2" eb="5">
      <t>ショザイチ</t>
    </rPh>
    <phoneticPr fontId="3"/>
  </si>
  <si>
    <t>郵便番号</t>
    <rPh sb="0" eb="2">
      <t>ユウビン</t>
    </rPh>
    <rPh sb="2" eb="4">
      <t>バンゴウ</t>
    </rPh>
    <phoneticPr fontId="3"/>
  </si>
  <si>
    <t>電話</t>
    <rPh sb="0" eb="2">
      <t>デンワ</t>
    </rPh>
    <phoneticPr fontId="3"/>
  </si>
  <si>
    <t>住所</t>
    <rPh sb="0" eb="2">
      <t>ジュウショ</t>
    </rPh>
    <phoneticPr fontId="3"/>
  </si>
  <si>
    <t>責任者名</t>
    <rPh sb="0" eb="3">
      <t>セキニンシャ</t>
    </rPh>
    <rPh sb="3" eb="4">
      <t>メイ</t>
    </rPh>
    <phoneticPr fontId="3"/>
  </si>
  <si>
    <t>例）吹連　太郎</t>
    <rPh sb="0" eb="1">
      <t>レイ</t>
    </rPh>
    <rPh sb="2" eb="4">
      <t>スイレン</t>
    </rPh>
    <rPh sb="5" eb="7">
      <t>タロウ</t>
    </rPh>
    <phoneticPr fontId="10"/>
  </si>
  <si>
    <t>責任者</t>
    <rPh sb="0" eb="3">
      <t>セキニンシャ</t>
    </rPh>
    <phoneticPr fontId="3"/>
  </si>
  <si>
    <t>例）0123-56-7890</t>
    <rPh sb="0" eb="1">
      <t>レイ</t>
    </rPh>
    <phoneticPr fontId="10"/>
  </si>
  <si>
    <t>緊急連絡先（携帯電話）</t>
    <rPh sb="0" eb="2">
      <t>キンキュウ</t>
    </rPh>
    <rPh sb="2" eb="5">
      <t>レンラクサキ</t>
    </rPh>
    <rPh sb="6" eb="8">
      <t>ケイタイ</t>
    </rPh>
    <rPh sb="8" eb="10">
      <t>デンワ</t>
    </rPh>
    <phoneticPr fontId="3"/>
  </si>
  <si>
    <t>例）090-1234-5678</t>
    <rPh sb="0" eb="1">
      <t>レイ</t>
    </rPh>
    <phoneticPr fontId="10"/>
  </si>
  <si>
    <t>年</t>
    <rPh sb="0" eb="1">
      <t>ネン</t>
    </rPh>
    <phoneticPr fontId="10"/>
  </si>
  <si>
    <t>月</t>
    <rPh sb="0" eb="1">
      <t>ガツ</t>
    </rPh>
    <phoneticPr fontId="10"/>
  </si>
  <si>
    <t>日</t>
    <rPh sb="0" eb="1">
      <t>ニチ</t>
    </rPh>
    <phoneticPr fontId="10"/>
  </si>
  <si>
    <t>フリガナ</t>
    <phoneticPr fontId="3"/>
  </si>
  <si>
    <t>フリガナ</t>
    <phoneticPr fontId="3"/>
  </si>
  <si>
    <t>支部名</t>
    <rPh sb="0" eb="2">
      <t>シブ</t>
    </rPh>
    <rPh sb="2" eb="3">
      <t>メイ</t>
    </rPh>
    <phoneticPr fontId="10"/>
  </si>
  <si>
    <t>団 体 名</t>
    <rPh sb="0" eb="1">
      <t>ダン</t>
    </rPh>
    <rPh sb="2" eb="3">
      <t>カラダ</t>
    </rPh>
    <rPh sb="4" eb="5">
      <t>メイ</t>
    </rPh>
    <phoneticPr fontId="10"/>
  </si>
  <si>
    <t>曲名</t>
    <rPh sb="0" eb="2">
      <t>キョクメイ</t>
    </rPh>
    <phoneticPr fontId="10"/>
  </si>
  <si>
    <t>演奏時間</t>
    <rPh sb="0" eb="2">
      <t>エンソウ</t>
    </rPh>
    <rPh sb="2" eb="4">
      <t>ジカン</t>
    </rPh>
    <phoneticPr fontId="10"/>
  </si>
  <si>
    <t>分</t>
    <rPh sb="0" eb="1">
      <t>フン</t>
    </rPh>
    <phoneticPr fontId="10"/>
  </si>
  <si>
    <t>　自由曲の編曲手続きは</t>
    <rPh sb="1" eb="3">
      <t>ジユウ</t>
    </rPh>
    <rPh sb="3" eb="4">
      <t>キョク</t>
    </rPh>
    <rPh sb="5" eb="7">
      <t>ヘンキョク</t>
    </rPh>
    <rPh sb="7" eb="9">
      <t>テツヅ</t>
    </rPh>
    <phoneticPr fontId="10"/>
  </si>
  <si>
    <t>承諾します</t>
  </si>
  <si>
    <t>承諾しません</t>
    <rPh sb="0" eb="2">
      <t>ショウダク</t>
    </rPh>
    <phoneticPr fontId="10"/>
  </si>
  <si>
    <t>承諾します</t>
    <rPh sb="0" eb="2">
      <t>ショウダク</t>
    </rPh>
    <phoneticPr fontId="10"/>
  </si>
  <si>
    <t>月</t>
    <rPh sb="0" eb="1">
      <t>ツキ</t>
    </rPh>
    <phoneticPr fontId="10"/>
  </si>
  <si>
    <t>団体名</t>
    <rPh sb="0" eb="2">
      <t>ダンタイ</t>
    </rPh>
    <rPh sb="2" eb="3">
      <t>メイ</t>
    </rPh>
    <phoneticPr fontId="10"/>
  </si>
  <si>
    <t>団体所属長名</t>
    <rPh sb="0" eb="2">
      <t>ダンタイ</t>
    </rPh>
    <rPh sb="2" eb="5">
      <t>ショゾクチョウ</t>
    </rPh>
    <rPh sb="5" eb="6">
      <t>メイ</t>
    </rPh>
    <phoneticPr fontId="10"/>
  </si>
  <si>
    <t>職印</t>
    <rPh sb="0" eb="1">
      <t>ショク</t>
    </rPh>
    <rPh sb="1" eb="2">
      <t>イン</t>
    </rPh>
    <phoneticPr fontId="10"/>
  </si>
  <si>
    <t>責任者名</t>
    <rPh sb="0" eb="2">
      <t>セキニン</t>
    </rPh>
    <rPh sb="2" eb="3">
      <t>シャ</t>
    </rPh>
    <rPh sb="3" eb="4">
      <t>メイ</t>
    </rPh>
    <phoneticPr fontId="10"/>
  </si>
  <si>
    <t>印</t>
    <rPh sb="0" eb="1">
      <t>イン</t>
    </rPh>
    <phoneticPr fontId="10"/>
  </si>
  <si>
    <t>連絡先</t>
    <rPh sb="0" eb="3">
      <t>レンラクサキ</t>
    </rPh>
    <phoneticPr fontId="10"/>
  </si>
  <si>
    <t>（団体所在地）</t>
    <rPh sb="1" eb="3">
      <t>ダンタイ</t>
    </rPh>
    <rPh sb="3" eb="6">
      <t>ショザイチ</t>
    </rPh>
    <phoneticPr fontId="10"/>
  </si>
  <si>
    <t>住　所</t>
    <rPh sb="0" eb="1">
      <t>ジュウ</t>
    </rPh>
    <rPh sb="2" eb="3">
      <t>ショ</t>
    </rPh>
    <phoneticPr fontId="10"/>
  </si>
  <si>
    <t>（責任者自宅）</t>
    <rPh sb="1" eb="4">
      <t>セキニンシャ</t>
    </rPh>
    <rPh sb="4" eb="6">
      <t>ジタク</t>
    </rPh>
    <phoneticPr fontId="10"/>
  </si>
  <si>
    <t>（緊急連絡先・携帯電話など）</t>
    <rPh sb="1" eb="3">
      <t>キンキュウ</t>
    </rPh>
    <rPh sb="3" eb="6">
      <t>レンラクサキ</t>
    </rPh>
    <rPh sb="7" eb="9">
      <t>ケイタイ</t>
    </rPh>
    <rPh sb="9" eb="11">
      <t>デンワ</t>
    </rPh>
    <phoneticPr fontId="10"/>
  </si>
  <si>
    <t>大　分</t>
    <rPh sb="0" eb="1">
      <t>ダイ</t>
    </rPh>
    <rPh sb="2" eb="3">
      <t>ブン</t>
    </rPh>
    <phoneticPr fontId="10"/>
  </si>
  <si>
    <t>の部</t>
    <rPh sb="1" eb="2">
      <t>ブ</t>
    </rPh>
    <phoneticPr fontId="2"/>
  </si>
  <si>
    <t>番</t>
    <rPh sb="0" eb="1">
      <t>バン</t>
    </rPh>
    <phoneticPr fontId="2"/>
  </si>
  <si>
    <t>（</t>
    <phoneticPr fontId="2"/>
  </si>
  <si>
    <t>作曲</t>
    <rPh sb="0" eb="2">
      <t>サッキョク</t>
    </rPh>
    <phoneticPr fontId="2"/>
  </si>
  <si>
    <t>（フリガナ）</t>
    <phoneticPr fontId="2"/>
  </si>
  <si>
    <t>）</t>
    <phoneticPr fontId="2"/>
  </si>
  <si>
    <t>山口　愛</t>
    <rPh sb="0" eb="2">
      <t>ヤマグチ</t>
    </rPh>
    <rPh sb="3" eb="4">
      <t>アイ</t>
    </rPh>
    <phoneticPr fontId="10"/>
  </si>
  <si>
    <t>山田　太郎</t>
    <rPh sb="0" eb="2">
      <t>ヤマダ</t>
    </rPh>
    <rPh sb="3" eb="5">
      <t>タロウ</t>
    </rPh>
    <phoneticPr fontId="10"/>
  </si>
  <si>
    <t>河野　真奈美</t>
    <rPh sb="0" eb="2">
      <t>カワノ</t>
    </rPh>
    <rPh sb="3" eb="6">
      <t>マナミ</t>
    </rPh>
    <phoneticPr fontId="10"/>
  </si>
  <si>
    <t>牧　進</t>
    <rPh sb="0" eb="1">
      <t>マキ</t>
    </rPh>
    <rPh sb="2" eb="3">
      <t>ススム</t>
    </rPh>
    <phoneticPr fontId="10"/>
  </si>
  <si>
    <t>幸　千鶴</t>
    <rPh sb="0" eb="1">
      <t>サイワイ</t>
    </rPh>
    <rPh sb="2" eb="4">
      <t>チヅル</t>
    </rPh>
    <phoneticPr fontId="10"/>
  </si>
  <si>
    <t>御手洗　淳</t>
    <rPh sb="0" eb="3">
      <t>ミタラシ</t>
    </rPh>
    <rPh sb="4" eb="5">
      <t>ジュン</t>
    </rPh>
    <phoneticPr fontId="10"/>
  </si>
  <si>
    <t>小手川　真人</t>
    <rPh sb="0" eb="3">
      <t>コテガワ</t>
    </rPh>
    <rPh sb="4" eb="6">
      <t>マコト</t>
    </rPh>
    <phoneticPr fontId="10"/>
  </si>
  <si>
    <t>三和田　奈津美</t>
    <rPh sb="0" eb="3">
      <t>ミワタ</t>
    </rPh>
    <rPh sb="4" eb="7">
      <t>ナツミ</t>
    </rPh>
    <phoneticPr fontId="10"/>
  </si>
  <si>
    <t xml:space="preserve">   団体名</t>
    <phoneticPr fontId="10"/>
  </si>
  <si>
    <r>
      <t>　支部名　</t>
    </r>
    <r>
      <rPr>
        <sz val="14"/>
        <rFont val="ＭＳ ゴシック"/>
        <family val="3"/>
        <charset val="128"/>
      </rPr>
      <t xml:space="preserve"> 　</t>
    </r>
    <r>
      <rPr>
        <b/>
        <sz val="12"/>
        <rFont val="ＭＳ ゴシック"/>
        <family val="3"/>
        <charset val="128"/>
      </rPr>
      <t>大　 分</t>
    </r>
    <phoneticPr fontId="2"/>
  </si>
  <si>
    <t>例）大分　県太</t>
    <rPh sb="0" eb="1">
      <t>レイ</t>
    </rPh>
    <rPh sb="2" eb="4">
      <t>オオイタ</t>
    </rPh>
    <rPh sb="5" eb="6">
      <t>ケン</t>
    </rPh>
    <rPh sb="6" eb="7">
      <t>ブト</t>
    </rPh>
    <phoneticPr fontId="10"/>
  </si>
  <si>
    <t>（九州吹連および支部兼用）</t>
    <rPh sb="1" eb="3">
      <t>キュウシュウ</t>
    </rPh>
    <rPh sb="3" eb="5">
      <t>スイレン</t>
    </rPh>
    <rPh sb="8" eb="10">
      <t>シブ</t>
    </rPh>
    <rPh sb="10" eb="12">
      <t>ケンヨウ</t>
    </rPh>
    <phoneticPr fontId="2"/>
  </si>
  <si>
    <t>フリガナ</t>
    <phoneticPr fontId="10"/>
  </si>
  <si>
    <t>フリガナ</t>
    <phoneticPr fontId="10"/>
  </si>
  <si>
    <t>演奏時間</t>
    <phoneticPr fontId="10"/>
  </si>
  <si>
    <t>（日本語）</t>
    <phoneticPr fontId="10"/>
  </si>
  <si>
    <t>分</t>
    <phoneticPr fontId="10"/>
  </si>
  <si>
    <t>（原　語）</t>
    <phoneticPr fontId="10"/>
  </si>
  <si>
    <t>分</t>
    <phoneticPr fontId="10"/>
  </si>
  <si>
    <t>演奏時間</t>
    <phoneticPr fontId="10"/>
  </si>
  <si>
    <t>作曲者</t>
    <phoneticPr fontId="10"/>
  </si>
  <si>
    <t>フリガナ</t>
    <phoneticPr fontId="10"/>
  </si>
  <si>
    <t>（日本語）</t>
    <phoneticPr fontId="10"/>
  </si>
  <si>
    <t>編曲者</t>
    <phoneticPr fontId="10"/>
  </si>
  <si>
    <t>出版社</t>
    <phoneticPr fontId="10"/>
  </si>
  <si>
    <t xml:space="preserve"> 済んでいる</t>
    <phoneticPr fontId="10"/>
  </si>
  <si>
    <t xml:space="preserve"> 済んでいない</t>
    <phoneticPr fontId="10"/>
  </si>
  <si>
    <t xml:space="preserve"> 出版されている楽譜（レンタルを含む）を使用しているので不要</t>
    <phoneticPr fontId="10"/>
  </si>
  <si>
    <t xml:space="preserve"> 権利消滅により不要</t>
    <phoneticPr fontId="10"/>
  </si>
  <si>
    <t xml:space="preserve"> オリジナル作品のため不要</t>
    <phoneticPr fontId="10"/>
  </si>
  <si>
    <t xml:space="preserve"> </t>
    <phoneticPr fontId="10"/>
  </si>
  <si>
    <t>〒</t>
    <phoneticPr fontId="10"/>
  </si>
  <si>
    <t>TEL</t>
    <phoneticPr fontId="10"/>
  </si>
  <si>
    <t>〒</t>
    <phoneticPr fontId="10"/>
  </si>
  <si>
    <t>TEL</t>
    <phoneticPr fontId="10"/>
  </si>
  <si>
    <t>TEL</t>
    <phoneticPr fontId="10"/>
  </si>
  <si>
    <t>グループ名「部門」</t>
    <rPh sb="4" eb="5">
      <t>メイ</t>
    </rPh>
    <rPh sb="6" eb="8">
      <t>ブモン</t>
    </rPh>
    <phoneticPr fontId="3"/>
  </si>
  <si>
    <t>高等学校</t>
    <rPh sb="0" eb="2">
      <t>コウトウ</t>
    </rPh>
    <rPh sb="2" eb="4">
      <t>ガッコウ</t>
    </rPh>
    <phoneticPr fontId="3"/>
  </si>
  <si>
    <t>大学</t>
    <rPh sb="0" eb="2">
      <t>ダイガク</t>
    </rPh>
    <phoneticPr fontId="3"/>
  </si>
  <si>
    <t>パート</t>
    <phoneticPr fontId="10"/>
  </si>
  <si>
    <t>課題曲</t>
    <rPh sb="0" eb="3">
      <t>カダイキョク</t>
    </rPh>
    <phoneticPr fontId="10"/>
  </si>
  <si>
    <t>職場・一般</t>
    <rPh sb="0" eb="2">
      <t>ショクバ</t>
    </rPh>
    <rPh sb="3" eb="5">
      <t>イッパン</t>
    </rPh>
    <phoneticPr fontId="3"/>
  </si>
  <si>
    <t>入力（例）</t>
    <rPh sb="0" eb="2">
      <t>ニュウリョク</t>
    </rPh>
    <rPh sb="3" eb="4">
      <t>レイ</t>
    </rPh>
    <phoneticPr fontId="10"/>
  </si>
  <si>
    <t>　【入力要領】
　　※曲名は，省略せず各楽章まで詳細に記入してください。そのままプログラムと
　　　アナウンス原稿となります。
　　※曲名のフリガナは放送原稿で必要です。曲名が原語のみの場合も必ずどう読ん
　　　で欲しいか入力してください。
　　※組曲等を演奏する場合は，著作権の申請の際必要になりますので，必ず入力し
　　　てください。</t>
    <rPh sb="11" eb="13">
      <t>キョクメイ</t>
    </rPh>
    <rPh sb="15" eb="17">
      <t>ショウリャク</t>
    </rPh>
    <rPh sb="19" eb="20">
      <t>カク</t>
    </rPh>
    <rPh sb="20" eb="22">
      <t>ガクショウ</t>
    </rPh>
    <rPh sb="24" eb="26">
      <t>ショウサイ</t>
    </rPh>
    <rPh sb="27" eb="29">
      <t>キニュウ</t>
    </rPh>
    <rPh sb="55" eb="57">
      <t>ゲンコウ</t>
    </rPh>
    <rPh sb="67" eb="69">
      <t>キョクメイ</t>
    </rPh>
    <rPh sb="75" eb="77">
      <t>ホウソウ</t>
    </rPh>
    <rPh sb="77" eb="79">
      <t>ゲンコウ</t>
    </rPh>
    <rPh sb="80" eb="82">
      <t>ヒツヨウ</t>
    </rPh>
    <rPh sb="85" eb="87">
      <t>キョクメイ</t>
    </rPh>
    <rPh sb="88" eb="90">
      <t>ゲンゴ</t>
    </rPh>
    <rPh sb="93" eb="95">
      <t>バアイ</t>
    </rPh>
    <rPh sb="96" eb="97">
      <t>カナラ</t>
    </rPh>
    <rPh sb="100" eb="101">
      <t>ヨ</t>
    </rPh>
    <rPh sb="107" eb="108">
      <t>ホ</t>
    </rPh>
    <rPh sb="111" eb="113">
      <t>ニュウリョク</t>
    </rPh>
    <rPh sb="124" eb="126">
      <t>クミキョク</t>
    </rPh>
    <rPh sb="126" eb="127">
      <t>ナド</t>
    </rPh>
    <rPh sb="128" eb="130">
      <t>エンソウ</t>
    </rPh>
    <rPh sb="132" eb="134">
      <t>バアイ</t>
    </rPh>
    <rPh sb="136" eb="139">
      <t>チョサクケン</t>
    </rPh>
    <rPh sb="140" eb="142">
      <t>シンセイ</t>
    </rPh>
    <rPh sb="143" eb="144">
      <t>サイ</t>
    </rPh>
    <rPh sb="144" eb="146">
      <t>ヒツヨウ</t>
    </rPh>
    <rPh sb="154" eb="155">
      <t>カナラ</t>
    </rPh>
    <rPh sb="156" eb="158">
      <t>ニュウリョク</t>
    </rPh>
    <phoneticPr fontId="3"/>
  </si>
  <si>
    <t>名</t>
    <rPh sb="0" eb="1">
      <t>メイ</t>
    </rPh>
    <phoneticPr fontId="2"/>
  </si>
  <si>
    <t>です。</t>
    <phoneticPr fontId="2"/>
  </si>
  <si>
    <r>
      <t>※氏と名の間に，
　必ず全角スペース
　を</t>
    </r>
    <r>
      <rPr>
        <u/>
        <sz val="10"/>
        <color indexed="10"/>
        <rFont val="AR丸ゴシック体M"/>
        <family val="3"/>
        <charset val="128"/>
      </rPr>
      <t>必ず</t>
    </r>
    <r>
      <rPr>
        <sz val="10"/>
        <rFont val="AR丸ゴシック体M"/>
        <family val="3"/>
        <charset val="128"/>
      </rPr>
      <t>入れて下さい。</t>
    </r>
    <rPh sb="21" eb="22">
      <t>カナラ</t>
    </rPh>
    <phoneticPr fontId="2"/>
  </si>
  <si>
    <t>確認</t>
    <rPh sb="0" eb="2">
      <t>カクニン</t>
    </rPh>
    <phoneticPr fontId="2"/>
  </si>
  <si>
    <t>↓</t>
    <phoneticPr fontId="2"/>
  </si>
  <si>
    <t>部門</t>
    <phoneticPr fontId="2"/>
  </si>
  <si>
    <r>
      <t xml:space="preserve">組曲等の
演奏部分
</t>
    </r>
    <r>
      <rPr>
        <sz val="7"/>
        <rFont val="ＭＳ ゴシック"/>
        <family val="3"/>
        <charset val="128"/>
      </rPr>
      <t>サブタイトル</t>
    </r>
    <r>
      <rPr>
        <sz val="9"/>
        <rFont val="ＭＳ ゴシック"/>
        <family val="3"/>
        <charset val="128"/>
      </rPr>
      <t xml:space="preserve">
</t>
    </r>
    <r>
      <rPr>
        <sz val="6"/>
        <rFont val="ＭＳ ゴシック"/>
        <family val="3"/>
        <charset val="128"/>
      </rPr>
      <t>（日本語でよい）</t>
    </r>
    <phoneticPr fontId="10"/>
  </si>
  <si>
    <t>　上記内容により、申込金を添えて出場申込みを致します。</t>
    <rPh sb="1" eb="3">
      <t>ジョウキ</t>
    </rPh>
    <rPh sb="3" eb="5">
      <t>ナイヨウ</t>
    </rPh>
    <rPh sb="9" eb="11">
      <t>モウシコ</t>
    </rPh>
    <rPh sb="11" eb="12">
      <t>キン</t>
    </rPh>
    <rPh sb="13" eb="14">
      <t>ソ</t>
    </rPh>
    <rPh sb="16" eb="18">
      <t>シュツジョウ</t>
    </rPh>
    <rPh sb="18" eb="20">
      <t>モウシコ</t>
    </rPh>
    <rPh sb="22" eb="23">
      <t>イタ</t>
    </rPh>
    <phoneticPr fontId="10"/>
  </si>
  <si>
    <t>数</t>
    <rPh sb="0" eb="1">
      <t>カズ</t>
    </rPh>
    <phoneticPr fontId="2"/>
  </si>
  <si>
    <t>（Ⅰ）</t>
    <phoneticPr fontId="10"/>
  </si>
  <si>
    <t>参加料</t>
    <rPh sb="0" eb="2">
      <t>サンカ</t>
    </rPh>
    <rPh sb="2" eb="3">
      <t>リョウ</t>
    </rPh>
    <phoneticPr fontId="2"/>
  </si>
  <si>
    <t>№</t>
    <phoneticPr fontId="2"/>
  </si>
  <si>
    <t>【入力登録者数】</t>
    <rPh sb="1" eb="3">
      <t>ニュウリョク</t>
    </rPh>
    <rPh sb="3" eb="5">
      <t>トウロク</t>
    </rPh>
    <rPh sb="5" eb="6">
      <t>シャ</t>
    </rPh>
    <rPh sb="6" eb="7">
      <t>スウ</t>
    </rPh>
    <phoneticPr fontId="2"/>
  </si>
  <si>
    <t>←この金額を持参</t>
    <rPh sb="3" eb="5">
      <t>キンガク</t>
    </rPh>
    <rPh sb="6" eb="8">
      <t>ジサン</t>
    </rPh>
    <phoneticPr fontId="2"/>
  </si>
  <si>
    <t>　</t>
    <phoneticPr fontId="2"/>
  </si>
  <si>
    <t>部
門</t>
    <rPh sb="0" eb="1">
      <t>ブ</t>
    </rPh>
    <rPh sb="2" eb="3">
      <t>モン</t>
    </rPh>
    <phoneticPr fontId="2"/>
  </si>
  <si>
    <t>団
体</t>
    <rPh sb="0" eb="1">
      <t>ダン</t>
    </rPh>
    <rPh sb="2" eb="3">
      <t>タイ</t>
    </rPh>
    <phoneticPr fontId="2"/>
  </si>
  <si>
    <t>曲
名</t>
    <rPh sb="0" eb="1">
      <t>キョク</t>
    </rPh>
    <rPh sb="2" eb="3">
      <t>メイ</t>
    </rPh>
    <phoneticPr fontId="2"/>
  </si>
  <si>
    <t>作
曲</t>
    <rPh sb="0" eb="1">
      <t>サク</t>
    </rPh>
    <rPh sb="2" eb="3">
      <t>キョク</t>
    </rPh>
    <phoneticPr fontId="2"/>
  </si>
  <si>
    <t>編
曲</t>
    <rPh sb="0" eb="1">
      <t>ヘン</t>
    </rPh>
    <rPh sb="2" eb="3">
      <t>キョク</t>
    </rPh>
    <phoneticPr fontId="2"/>
  </si>
  <si>
    <t>出
版</t>
    <rPh sb="0" eb="1">
      <t>デ</t>
    </rPh>
    <rPh sb="2" eb="3">
      <t>ハン</t>
    </rPh>
    <phoneticPr fontId="2"/>
  </si>
  <si>
    <t>　　　</t>
    <phoneticPr fontId="2"/>
  </si>
  <si>
    <t>　　　　　　　　◎以下、該当項目の場合</t>
    <rPh sb="9" eb="11">
      <t>イカ</t>
    </rPh>
    <rPh sb="12" eb="14">
      <t>ガイトウ</t>
    </rPh>
    <rPh sb="14" eb="16">
      <t>コウモク</t>
    </rPh>
    <phoneticPr fontId="2"/>
  </si>
  <si>
    <t>〔該当項目〕</t>
    <rPh sb="1" eb="3">
      <t>ガイトウ</t>
    </rPh>
    <rPh sb="3" eb="5">
      <t>コウモク</t>
    </rPh>
    <phoneticPr fontId="2"/>
  </si>
  <si>
    <t>アコード</t>
  </si>
  <si>
    <t>アムステルミュージック</t>
  </si>
  <si>
    <t>アルフレッド</t>
  </si>
  <si>
    <t>アトリエ・エム</t>
  </si>
  <si>
    <t>アングロミュージック</t>
  </si>
  <si>
    <t>イベルムジク</t>
  </si>
  <si>
    <t>ウィンガート・ジョーンズ</t>
  </si>
  <si>
    <t>ウインドアート</t>
  </si>
  <si>
    <t>ウインドギャラリー</t>
  </si>
  <si>
    <t>ＨＩＤ音譜出版</t>
  </si>
  <si>
    <t>エイトカンパニー</t>
  </si>
  <si>
    <t>エドウィン・カルムス社</t>
  </si>
  <si>
    <t>Ｍ２plan</t>
  </si>
  <si>
    <t>オクト出版</t>
  </si>
  <si>
    <t>音楽之友社</t>
  </si>
  <si>
    <t>カーナウミュージック</t>
  </si>
  <si>
    <t>カフア</t>
  </si>
  <si>
    <t>クロードＴスミス出版</t>
  </si>
  <si>
    <t>サザンミュージック</t>
  </si>
  <si>
    <t>サム・フォックス</t>
  </si>
  <si>
    <t>ジオス</t>
  </si>
  <si>
    <t>バーンハウス</t>
  </si>
  <si>
    <t>ハインズレー</t>
  </si>
  <si>
    <t>バトンミュージック</t>
  </si>
  <si>
    <t>ハル・レオナルド</t>
  </si>
  <si>
    <t>ＢＭＧ</t>
  </si>
  <si>
    <t>ブージー＆ホークス</t>
  </si>
  <si>
    <t>フォスターミュージック</t>
  </si>
  <si>
    <t>ブレーン</t>
  </si>
  <si>
    <t>ベリアト</t>
  </si>
  <si>
    <t>ベルウィン</t>
  </si>
  <si>
    <t>未出版</t>
  </si>
  <si>
    <t>ミトロパミュージック</t>
  </si>
  <si>
    <t>ミュージックエイト</t>
  </si>
  <si>
    <t>ヤマハ</t>
  </si>
  <si>
    <t>ユニバーサル</t>
  </si>
  <si>
    <t>ラディック・マスターズ</t>
  </si>
  <si>
    <t>ラディック・ミュージック</t>
  </si>
  <si>
    <t>出版社リスト</t>
    <rPh sb="0" eb="3">
      <t>シュッパンシャ</t>
    </rPh>
    <phoneticPr fontId="2"/>
  </si>
  <si>
    <r>
      <rPr>
        <b/>
        <sz val="11"/>
        <color indexed="10"/>
        <rFont val="AR丸ゴシック体M"/>
        <family val="3"/>
        <charset val="128"/>
      </rPr>
      <t>[アナウンス原稿][登録者名簿][印刷原稿][著作権申請書]</t>
    </r>
    <r>
      <rPr>
        <b/>
        <sz val="11"/>
        <rFont val="AR丸ゴシック体M"/>
        <family val="3"/>
        <charset val="128"/>
      </rPr>
      <t>を印字し提出。</t>
    </r>
    <rPh sb="6" eb="8">
      <t>ゲンコウ</t>
    </rPh>
    <rPh sb="10" eb="13">
      <t>トウロクシャ</t>
    </rPh>
    <rPh sb="13" eb="15">
      <t>メイボ</t>
    </rPh>
    <rPh sb="17" eb="19">
      <t>インサツ</t>
    </rPh>
    <rPh sb="19" eb="21">
      <t>ゲンコウ</t>
    </rPh>
    <rPh sb="23" eb="26">
      <t>チョサクケン</t>
    </rPh>
    <rPh sb="26" eb="29">
      <t>シンセイショ</t>
    </rPh>
    <rPh sb="31" eb="33">
      <t>インジ</t>
    </rPh>
    <rPh sb="34" eb="36">
      <t>テイシュツ</t>
    </rPh>
    <phoneticPr fontId="2"/>
  </si>
  <si>
    <r>
      <t>例）09</t>
    </r>
    <r>
      <rPr>
        <sz val="11"/>
        <rFont val="AR丸ゴシック体M"/>
        <family val="3"/>
        <charset val="128"/>
      </rPr>
      <t>7</t>
    </r>
    <r>
      <rPr>
        <sz val="11"/>
        <rFont val="AR丸ゴシック体M"/>
        <family val="3"/>
        <charset val="128"/>
      </rPr>
      <t>-</t>
    </r>
    <r>
      <rPr>
        <sz val="11"/>
        <rFont val="AR丸ゴシック体M"/>
        <family val="3"/>
        <charset val="128"/>
      </rPr>
      <t>654</t>
    </r>
    <r>
      <rPr>
        <sz val="11"/>
        <rFont val="AR丸ゴシック体M"/>
        <family val="3"/>
        <charset val="128"/>
      </rPr>
      <t>-</t>
    </r>
    <r>
      <rPr>
        <sz val="11"/>
        <rFont val="AR丸ゴシック体M"/>
        <family val="3"/>
        <charset val="128"/>
      </rPr>
      <t>321</t>
    </r>
    <r>
      <rPr>
        <sz val="11"/>
        <rFont val="AR丸ゴシック体M"/>
        <family val="3"/>
        <charset val="128"/>
      </rPr>
      <t>0</t>
    </r>
    <rPh sb="0" eb="1">
      <t>レイ</t>
    </rPh>
    <phoneticPr fontId="10"/>
  </si>
  <si>
    <t>苗字</t>
    <rPh sb="0" eb="2">
      <t>ミョウジ</t>
    </rPh>
    <phoneticPr fontId="2"/>
  </si>
  <si>
    <t>名前</t>
    <rPh sb="0" eb="2">
      <t>ナマエ</t>
    </rPh>
    <phoneticPr fontId="2"/>
  </si>
  <si>
    <t>Eric　Clapton</t>
    <phoneticPr fontId="2"/>
  </si>
  <si>
    <t>注1)</t>
    <rPh sb="0" eb="1">
      <t>チュウ</t>
    </rPh>
    <phoneticPr fontId="2"/>
  </si>
  <si>
    <t>注1)↓</t>
    <rPh sb="0" eb="1">
      <t>チュウ</t>
    </rPh>
    <phoneticPr fontId="2"/>
  </si>
  <si>
    <t>注2)</t>
    <rPh sb="0" eb="1">
      <t>チュウ</t>
    </rPh>
    <phoneticPr fontId="2"/>
  </si>
  <si>
    <t>※日本人は氏と名の間に必ず全角スペースを必ず入れて下さい。
外国人等の標記方法は以下の通り
（例）Ｍ．ラヴェル</t>
    <phoneticPr fontId="2"/>
  </si>
  <si>
    <t>リスト内になければ直接入力してください。</t>
    <phoneticPr fontId="2"/>
  </si>
  <si>
    <t>ユニバース</t>
    <phoneticPr fontId="2"/>
  </si>
  <si>
    <t>カワイ出版</t>
    <rPh sb="3" eb="5">
      <t>シュッパン</t>
    </rPh>
    <phoneticPr fontId="2"/>
  </si>
  <si>
    <t>オフィスタクト</t>
    <phoneticPr fontId="2"/>
  </si>
  <si>
    <t>フランコ・コロンボ</t>
    <phoneticPr fontId="2"/>
  </si>
  <si>
    <t>ホシナ ミュージック オフィス</t>
    <phoneticPr fontId="2"/>
  </si>
  <si>
    <t>ルドウィグ・マスターズ</t>
    <phoneticPr fontId="2"/>
  </si>
  <si>
    <t>Ｃ・アラン</t>
    <phoneticPr fontId="2"/>
  </si>
  <si>
    <t>コンテスト登録者名簿</t>
    <rPh sb="5" eb="7">
      <t>トウロク</t>
    </rPh>
    <phoneticPr fontId="2"/>
  </si>
  <si>
    <t>楽器名</t>
    <rPh sb="0" eb="2">
      <t>ガッキ</t>
    </rPh>
    <rPh sb="2" eb="3">
      <t>メイ</t>
    </rPh>
    <phoneticPr fontId="2"/>
  </si>
  <si>
    <t>トランペット</t>
    <phoneticPr fontId="2"/>
  </si>
  <si>
    <t>アルトホルン</t>
    <phoneticPr fontId="2"/>
  </si>
  <si>
    <t>トロンボーン</t>
    <phoneticPr fontId="2"/>
  </si>
  <si>
    <t>ユーフォニアム</t>
    <phoneticPr fontId="2"/>
  </si>
  <si>
    <t>テューバ</t>
    <phoneticPr fontId="2"/>
  </si>
  <si>
    <t>クラリネット</t>
    <phoneticPr fontId="2"/>
  </si>
  <si>
    <t>アルトサックス</t>
    <phoneticPr fontId="2"/>
  </si>
  <si>
    <t>ホルン</t>
    <phoneticPr fontId="2"/>
  </si>
  <si>
    <t>ソプラノサックス</t>
    <phoneticPr fontId="2"/>
  </si>
  <si>
    <t>テナーサックス</t>
    <phoneticPr fontId="2"/>
  </si>
  <si>
    <t>バリトンサックス</t>
    <phoneticPr fontId="2"/>
  </si>
  <si>
    <t>オーボエ</t>
    <phoneticPr fontId="2"/>
  </si>
  <si>
    <t>バスクラリネット</t>
    <phoneticPr fontId="2"/>
  </si>
  <si>
    <t>コントラバス</t>
    <phoneticPr fontId="2"/>
  </si>
  <si>
    <t>エスクラリネット</t>
    <phoneticPr fontId="2"/>
  </si>
  <si>
    <t>コントラアルトクラリネット</t>
    <phoneticPr fontId="2"/>
  </si>
  <si>
    <t>コントラバスクラリネット</t>
    <phoneticPr fontId="2"/>
  </si>
  <si>
    <t>ソプラニーノサックス</t>
    <phoneticPr fontId="2"/>
  </si>
  <si>
    <t>バスサックス</t>
    <phoneticPr fontId="2"/>
  </si>
  <si>
    <t>ピッコロ</t>
    <phoneticPr fontId="2"/>
  </si>
  <si>
    <t>フルート</t>
    <phoneticPr fontId="2"/>
  </si>
  <si>
    <t>A</t>
    <phoneticPr fontId="2"/>
  </si>
  <si>
    <t>B</t>
    <phoneticPr fontId="2"/>
  </si>
  <si>
    <t>C</t>
    <phoneticPr fontId="2"/>
  </si>
  <si>
    <t>登録楽器はこの順でお願いします。</t>
    <rPh sb="0" eb="2">
      <t>トウロク</t>
    </rPh>
    <rPh sb="2" eb="4">
      <t>ガッキ</t>
    </rPh>
    <rPh sb="7" eb="8">
      <t>ジュン</t>
    </rPh>
    <rPh sb="10" eb="11">
      <t>ネガ</t>
    </rPh>
    <phoneticPr fontId="2"/>
  </si>
  <si>
    <t>②右の表に楽器編成・登録者氏名を入力してください→</t>
    <rPh sb="1" eb="2">
      <t>ミギ</t>
    </rPh>
    <rPh sb="3" eb="4">
      <t>ヒョウ</t>
    </rPh>
    <rPh sb="5" eb="7">
      <t>ガッキ</t>
    </rPh>
    <rPh sb="7" eb="9">
      <t>ヘンセイ</t>
    </rPh>
    <rPh sb="10" eb="13">
      <t>トウロクシャ</t>
    </rPh>
    <rPh sb="13" eb="15">
      <t>シメイ</t>
    </rPh>
    <rPh sb="16" eb="18">
      <t>ニュウリョク</t>
    </rPh>
    <phoneticPr fontId="3"/>
  </si>
  <si>
    <t>重奏</t>
    <rPh sb="0" eb="2">
      <t>ジュウソウ</t>
    </rPh>
    <phoneticPr fontId="2"/>
  </si>
  <si>
    <t>編成は</t>
    <rPh sb="0" eb="2">
      <t>ヘンセイ</t>
    </rPh>
    <phoneticPr fontId="2"/>
  </si>
  <si>
    <t>重複</t>
    <rPh sb="0" eb="2">
      <t>ジュウフク</t>
    </rPh>
    <phoneticPr fontId="2"/>
  </si>
  <si>
    <t>Ⅰ</t>
    <phoneticPr fontId="2"/>
  </si>
  <si>
    <t>Ⅱ</t>
    <phoneticPr fontId="2"/>
  </si>
  <si>
    <t>Ⅲ</t>
    <phoneticPr fontId="2"/>
  </si>
  <si>
    <t>Ⅳ</t>
    <phoneticPr fontId="2"/>
  </si>
  <si>
    <t>Ⅴ</t>
    <phoneticPr fontId="2"/>
  </si>
  <si>
    <t>Ⅵ</t>
    <phoneticPr fontId="2"/>
  </si>
  <si>
    <t>Ⅶ</t>
    <phoneticPr fontId="2"/>
  </si>
  <si>
    <t>Ⅷ</t>
    <phoneticPr fontId="2"/>
  </si>
  <si>
    <t>アルトフルート</t>
    <phoneticPr fontId="2"/>
  </si>
  <si>
    <t>バスフルート</t>
    <phoneticPr fontId="2"/>
  </si>
  <si>
    <t>コールアングレ</t>
    <phoneticPr fontId="2"/>
  </si>
  <si>
    <t>打楽器</t>
    <phoneticPr fontId="2"/>
  </si>
  <si>
    <t>瀧　三太郎</t>
    <rPh sb="0" eb="1">
      <t>タキ</t>
    </rPh>
    <rPh sb="2" eb="5">
      <t>サンタロウ</t>
    </rPh>
    <phoneticPr fontId="10"/>
  </si>
  <si>
    <t>大分県アンサンブルコンテスト参加申込書 作成用 入力画面</t>
    <rPh sb="0" eb="2">
      <t>オオイタ</t>
    </rPh>
    <rPh sb="2" eb="3">
      <t>ケン</t>
    </rPh>
    <rPh sb="14" eb="16">
      <t>サンカ</t>
    </rPh>
    <rPh sb="16" eb="19">
      <t>モウシコミショ</t>
    </rPh>
    <rPh sb="20" eb="22">
      <t>サクセイ</t>
    </rPh>
    <rPh sb="22" eb="23">
      <t>ヨウ</t>
    </rPh>
    <rPh sb="24" eb="26">
      <t>ニュウリョク</t>
    </rPh>
    <rPh sb="26" eb="28">
      <t>ガメン</t>
    </rPh>
    <phoneticPr fontId="3"/>
  </si>
  <si>
    <t>アルトクラリネット</t>
    <phoneticPr fontId="2"/>
  </si>
  <si>
    <t>アンサンブルコンテスト参加申込書</t>
    <rPh sb="11" eb="13">
      <t>サンカ</t>
    </rPh>
    <rPh sb="13" eb="16">
      <t>モウシコミショ</t>
    </rPh>
    <phoneticPr fontId="2"/>
  </si>
  <si>
    <t>編成</t>
    <rPh sb="0" eb="2">
      <t>ヘンセイ</t>
    </rPh>
    <phoneticPr fontId="2"/>
  </si>
  <si>
    <t>編　　成</t>
    <rPh sb="0" eb="1">
      <t>ヘン</t>
    </rPh>
    <rPh sb="3" eb="4">
      <t>セイ</t>
    </rPh>
    <phoneticPr fontId="2"/>
  </si>
  <si>
    <t>　収録が販売されることを</t>
    <phoneticPr fontId="10"/>
  </si>
  <si>
    <t>※アンサンブルコンテストにおける当団体の演奏について、吹奏楽連盟指定の各社により、録音・写真撮影・ビデオ</t>
    <rPh sb="16" eb="17">
      <t>トウ</t>
    </rPh>
    <rPh sb="17" eb="19">
      <t>ダンタイ</t>
    </rPh>
    <rPh sb="20" eb="22">
      <t>エンソウ</t>
    </rPh>
    <rPh sb="27" eb="30">
      <t>スイソウガク</t>
    </rPh>
    <rPh sb="30" eb="32">
      <t>レンメイ</t>
    </rPh>
    <rPh sb="32" eb="34">
      <t>シテイ</t>
    </rPh>
    <rPh sb="35" eb="37">
      <t>カクシャ</t>
    </rPh>
    <rPh sb="41" eb="43">
      <t>ロクオン</t>
    </rPh>
    <rPh sb="44" eb="46">
      <t>シャシン</t>
    </rPh>
    <rPh sb="46" eb="48">
      <t>サツエイ</t>
    </rPh>
    <phoneticPr fontId="10"/>
  </si>
  <si>
    <t>※アンサンブルコンテストに出演者名が記載されることを</t>
    <rPh sb="13" eb="16">
      <t>シュツエンシャ</t>
    </rPh>
    <rPh sb="16" eb="17">
      <t>メイ</t>
    </rPh>
    <rPh sb="18" eb="20">
      <t>キサイ</t>
    </rPh>
    <phoneticPr fontId="10"/>
  </si>
  <si>
    <r>
      <t>④</t>
    </r>
    <r>
      <rPr>
        <b/>
        <sz val="11"/>
        <color indexed="10"/>
        <rFont val="AR丸ゴシック体M"/>
        <family val="3"/>
        <charset val="128"/>
      </rPr>
      <t>演奏曲名</t>
    </r>
    <r>
      <rPr>
        <b/>
        <sz val="11"/>
        <rFont val="AR丸ゴシック体M"/>
        <family val="3"/>
        <charset val="128"/>
      </rPr>
      <t>について入力してください。</t>
    </r>
    <rPh sb="1" eb="3">
      <t>エンソウ</t>
    </rPh>
    <rPh sb="3" eb="5">
      <t>キョクメイ</t>
    </rPh>
    <rPh sb="9" eb="11">
      <t>ニュウリョク</t>
    </rPh>
    <phoneticPr fontId="3"/>
  </si>
  <si>
    <t>⑤演奏曲の作曲者等について入力してください。</t>
    <rPh sb="1" eb="3">
      <t>エンソウ</t>
    </rPh>
    <rPh sb="3" eb="4">
      <t>キョク</t>
    </rPh>
    <rPh sb="5" eb="8">
      <t>サッキョクシャ</t>
    </rPh>
    <rPh sb="8" eb="9">
      <t>ナド</t>
    </rPh>
    <rPh sb="13" eb="15">
      <t>ニュウリョク</t>
    </rPh>
    <phoneticPr fontId="3"/>
  </si>
  <si>
    <t>⑥編曲手続きについて入力してください→</t>
    <rPh sb="1" eb="3">
      <t>ヘンキョク</t>
    </rPh>
    <rPh sb="3" eb="5">
      <t>テツヅ</t>
    </rPh>
    <rPh sb="10" eb="12">
      <t>ニュウリョク</t>
    </rPh>
    <phoneticPr fontId="3"/>
  </si>
  <si>
    <t>⑦録音・写真撮影・ビデオ収録・販売に関する承諾について→</t>
    <rPh sb="1" eb="3">
      <t>ロクオン</t>
    </rPh>
    <rPh sb="4" eb="6">
      <t>シャシン</t>
    </rPh>
    <rPh sb="6" eb="8">
      <t>サツエイ</t>
    </rPh>
    <rPh sb="12" eb="14">
      <t>シュウロク</t>
    </rPh>
    <rPh sb="15" eb="17">
      <t>ハンバイ</t>
    </rPh>
    <rPh sb="18" eb="19">
      <t>カン</t>
    </rPh>
    <rPh sb="21" eb="23">
      <t>ショウダク</t>
    </rPh>
    <phoneticPr fontId="3"/>
  </si>
  <si>
    <t>⑧プログラム掲載に関する承諾について→</t>
    <rPh sb="6" eb="8">
      <t>ケイサイ</t>
    </rPh>
    <rPh sb="9" eb="10">
      <t>カン</t>
    </rPh>
    <rPh sb="12" eb="14">
      <t>ショウダク</t>
    </rPh>
    <phoneticPr fontId="3"/>
  </si>
  <si>
    <r>
      <t>　　【記入要領】
　　※アンサンブルコンテストプログラムに団体名・出演者名が掲載されること
　　　について答え下さい。
　　１．承諾する　→</t>
    </r>
    <r>
      <rPr>
        <b/>
        <sz val="11"/>
        <rFont val="AR丸ゴシック体M"/>
        <family val="3"/>
        <charset val="128"/>
      </rPr>
      <t>１</t>
    </r>
    <r>
      <rPr>
        <sz val="11"/>
        <rFont val="AR丸ゴシック体M"/>
        <family val="3"/>
        <charset val="128"/>
      </rPr>
      <t xml:space="preserve">
　　２．承諾しない→</t>
    </r>
    <r>
      <rPr>
        <b/>
        <sz val="11"/>
        <rFont val="AR丸ゴシック体M"/>
        <family val="3"/>
        <charset val="128"/>
      </rPr>
      <t>２　</t>
    </r>
    <r>
      <rPr>
        <sz val="11"/>
        <rFont val="AR丸ゴシック体M"/>
        <family val="3"/>
        <charset val="128"/>
      </rPr>
      <t>（プログラムに掲載されません）</t>
    </r>
    <rPh sb="29" eb="31">
      <t>ダンタイ</t>
    </rPh>
    <rPh sb="31" eb="32">
      <t>メイ</t>
    </rPh>
    <rPh sb="33" eb="35">
      <t>シュツエン</t>
    </rPh>
    <rPh sb="35" eb="36">
      <t>シャ</t>
    </rPh>
    <rPh sb="36" eb="37">
      <t>メイ</t>
    </rPh>
    <rPh sb="38" eb="40">
      <t>ケイサイ</t>
    </rPh>
    <rPh sb="53" eb="54">
      <t>コタ</t>
    </rPh>
    <rPh sb="55" eb="56">
      <t>クダ</t>
    </rPh>
    <rPh sb="64" eb="66">
      <t>ショウダク</t>
    </rPh>
    <rPh sb="76" eb="78">
      <t>ショウダク</t>
    </rPh>
    <rPh sb="91" eb="93">
      <t>ケイサイ</t>
    </rPh>
    <phoneticPr fontId="3"/>
  </si>
  <si>
    <t>大分県アンサンブルコンテスト　アナウンス原稿</t>
    <rPh sb="0" eb="3">
      <t>オオイタケン</t>
    </rPh>
    <rPh sb="20" eb="22">
      <t>ゲンコウ</t>
    </rPh>
    <phoneticPr fontId="2"/>
  </si>
  <si>
    <t>吹奏楽部</t>
    <rPh sb="0" eb="4">
      <t>スイソウガクブ</t>
    </rPh>
    <phoneticPr fontId="2"/>
  </si>
  <si>
    <t>器楽部</t>
    <rPh sb="0" eb="2">
      <t>キガク</t>
    </rPh>
    <rPh sb="2" eb="3">
      <t>ブ</t>
    </rPh>
    <phoneticPr fontId="2"/>
  </si>
  <si>
    <t>音楽部</t>
    <rPh sb="0" eb="2">
      <t>オンガク</t>
    </rPh>
    <rPh sb="2" eb="3">
      <t>ブ</t>
    </rPh>
    <phoneticPr fontId="2"/>
  </si>
  <si>
    <t>ギター部管楽班</t>
    <rPh sb="3" eb="4">
      <t>ブ</t>
    </rPh>
    <rPh sb="4" eb="6">
      <t>カンガク</t>
    </rPh>
    <rPh sb="6" eb="7">
      <t>ハン</t>
    </rPh>
    <phoneticPr fontId="2"/>
  </si>
  <si>
    <t>ブラスバンド部</t>
    <rPh sb="6" eb="7">
      <t>ブ</t>
    </rPh>
    <phoneticPr fontId="2"/>
  </si>
  <si>
    <t>金管バンド</t>
    <rPh sb="0" eb="2">
      <t>キンカン</t>
    </rPh>
    <phoneticPr fontId="2"/>
  </si>
  <si>
    <t>全音</t>
  </si>
  <si>
    <t>全日本吹奏楽連盟</t>
  </si>
  <si>
    <t>スタジオミュージック</t>
  </si>
  <si>
    <t>すみや</t>
  </si>
  <si>
    <t>ティーダ出版</t>
  </si>
  <si>
    <t>デ・ハスケ</t>
  </si>
  <si>
    <t>デュラン</t>
  </si>
  <si>
    <t>東亜音楽社</t>
  </si>
  <si>
    <t>東芝ＥＭＩ</t>
  </si>
  <si>
    <t>代
表</t>
    <rPh sb="0" eb="1">
      <t>ヨ</t>
    </rPh>
    <rPh sb="2" eb="3">
      <t>ヒョウ</t>
    </rPh>
    <phoneticPr fontId="2"/>
  </si>
  <si>
    <t>姓</t>
    <rPh sb="0" eb="1">
      <t>セイ</t>
    </rPh>
    <phoneticPr fontId="2"/>
  </si>
  <si>
    <t>パート</t>
    <phoneticPr fontId="2"/>
  </si>
  <si>
    <t>出 演 者</t>
    <rPh sb="0" eb="1">
      <t>デ</t>
    </rPh>
    <rPh sb="2" eb="3">
      <t>エン</t>
    </rPh>
    <rPh sb="4" eb="5">
      <t>シャ</t>
    </rPh>
    <phoneticPr fontId="2"/>
  </si>
  <si>
    <t>Pic</t>
    <phoneticPr fontId="2"/>
  </si>
  <si>
    <t>Fl</t>
    <phoneticPr fontId="2"/>
  </si>
  <si>
    <t>A.Fl</t>
    <phoneticPr fontId="2"/>
  </si>
  <si>
    <t>B.Fl</t>
    <phoneticPr fontId="2"/>
  </si>
  <si>
    <t>Ob</t>
    <phoneticPr fontId="2"/>
  </si>
  <si>
    <t>E.H</t>
    <phoneticPr fontId="2"/>
  </si>
  <si>
    <t>ファゴット</t>
    <phoneticPr fontId="2"/>
  </si>
  <si>
    <t>Fg</t>
    <phoneticPr fontId="2"/>
  </si>
  <si>
    <t>Eb.Cl</t>
    <phoneticPr fontId="2"/>
  </si>
  <si>
    <t>A.Cl</t>
    <phoneticPr fontId="2"/>
  </si>
  <si>
    <t>B.Cl</t>
    <phoneticPr fontId="2"/>
  </si>
  <si>
    <t>C.A.Cl</t>
    <phoneticPr fontId="2"/>
  </si>
  <si>
    <t>C.B.Cl</t>
    <phoneticPr fontId="2"/>
  </si>
  <si>
    <t>Sn.Sax</t>
    <phoneticPr fontId="2"/>
  </si>
  <si>
    <t>S.Sax</t>
    <phoneticPr fontId="2"/>
  </si>
  <si>
    <t>A.Sax</t>
    <phoneticPr fontId="2"/>
  </si>
  <si>
    <t>T.Sax</t>
    <phoneticPr fontId="2"/>
  </si>
  <si>
    <t>B.Sax</t>
    <phoneticPr fontId="2"/>
  </si>
  <si>
    <t>Bs.Sax</t>
    <phoneticPr fontId="2"/>
  </si>
  <si>
    <t>St.B</t>
    <phoneticPr fontId="2"/>
  </si>
  <si>
    <t>Tp</t>
    <phoneticPr fontId="2"/>
  </si>
  <si>
    <t>A.Hr</t>
    <phoneticPr fontId="2"/>
  </si>
  <si>
    <t>Hr</t>
    <phoneticPr fontId="2"/>
  </si>
  <si>
    <t>Tb</t>
    <phoneticPr fontId="2"/>
  </si>
  <si>
    <t>Eup</t>
    <phoneticPr fontId="2"/>
  </si>
  <si>
    <t>Tub</t>
    <phoneticPr fontId="2"/>
  </si>
  <si>
    <t>Per</t>
    <phoneticPr fontId="2"/>
  </si>
  <si>
    <t>Cl</t>
    <phoneticPr fontId="2"/>
  </si>
  <si>
    <t>作曲：</t>
    <rPh sb="0" eb="2">
      <t>サッキョク</t>
    </rPh>
    <phoneticPr fontId="2"/>
  </si>
  <si>
    <t>大分県アンサンブルコンテスト【プログラム原稿】</t>
    <rPh sb="0" eb="3">
      <t>オオイタケン</t>
    </rPh>
    <rPh sb="20" eb="22">
      <t>ゲンコウ</t>
    </rPh>
    <phoneticPr fontId="2"/>
  </si>
  <si>
    <t>コルネット</t>
    <phoneticPr fontId="2"/>
  </si>
  <si>
    <t>Cor</t>
    <phoneticPr fontId="2"/>
  </si>
  <si>
    <t>バリトン</t>
    <phoneticPr fontId="2"/>
  </si>
  <si>
    <t>Br</t>
    <phoneticPr fontId="2"/>
  </si>
  <si>
    <t>エスバス</t>
    <phoneticPr fontId="2"/>
  </si>
  <si>
    <t>Eb.B</t>
    <phoneticPr fontId="2"/>
  </si>
  <si>
    <t>大分県アンサンブルコンテスト登録者名簿</t>
    <rPh sb="0" eb="3">
      <t>オオイタケン</t>
    </rPh>
    <rPh sb="14" eb="15">
      <t>ノボル</t>
    </rPh>
    <rPh sb="15" eb="16">
      <t>ロク</t>
    </rPh>
    <rPh sb="16" eb="17">
      <t>シャ</t>
    </rPh>
    <rPh sb="17" eb="18">
      <t>メイ</t>
    </rPh>
    <rPh sb="18" eb="19">
      <t>ボ</t>
    </rPh>
    <phoneticPr fontId="3"/>
  </si>
  <si>
    <t>の部</t>
    <phoneticPr fontId="2"/>
  </si>
  <si>
    <r>
      <t>以上です。</t>
    </r>
    <r>
      <rPr>
        <b/>
        <sz val="11"/>
        <color indexed="10"/>
        <rFont val="AR丸ゴシック体M"/>
        <family val="3"/>
        <charset val="128"/>
      </rPr>
      <t xml:space="preserve">
</t>
    </r>
    <r>
      <rPr>
        <b/>
        <sz val="14"/>
        <color indexed="10"/>
        <rFont val="AR丸ゴシック体M"/>
        <family val="3"/>
        <charset val="128"/>
      </rPr>
      <t>[申込用紙(押印)]のシート</t>
    </r>
    <r>
      <rPr>
        <b/>
        <sz val="11"/>
        <rFont val="AR丸ゴシック体M"/>
        <family val="3"/>
        <charset val="128"/>
      </rPr>
      <t>を選択・印刷し押印の上，提出して下さい。</t>
    </r>
    <rPh sb="9" eb="11">
      <t>ヨウシ</t>
    </rPh>
    <rPh sb="12" eb="14">
      <t>オウイン</t>
    </rPh>
    <rPh sb="21" eb="23">
      <t>センタク</t>
    </rPh>
    <phoneticPr fontId="2"/>
  </si>
  <si>
    <t>⑪申込日について</t>
    <rPh sb="1" eb="4">
      <t>モウシコミビ</t>
    </rPh>
    <phoneticPr fontId="3"/>
  </si>
  <si>
    <t>①～⑪の手順に従って入力してください。</t>
    <rPh sb="4" eb="6">
      <t>テジュン</t>
    </rPh>
    <rPh sb="7" eb="8">
      <t>シタガ</t>
    </rPh>
    <rPh sb="10" eb="12">
      <t>ニュウリョク</t>
    </rPh>
    <phoneticPr fontId="3"/>
  </si>
  <si>
    <t>⑨打楽器・管打アンサンブルについて</t>
    <rPh sb="1" eb="4">
      <t>ダガッキ</t>
    </rPh>
    <rPh sb="5" eb="6">
      <t>カン</t>
    </rPh>
    <rPh sb="6" eb="7">
      <t>ダ</t>
    </rPh>
    <phoneticPr fontId="3"/>
  </si>
  <si>
    <t>⑩申し込み団体の連絡先などについて</t>
    <rPh sb="1" eb="2">
      <t>モウ</t>
    </rPh>
    <rPh sb="3" eb="4">
      <t>コ</t>
    </rPh>
    <rPh sb="5" eb="7">
      <t>ダンタイ</t>
    </rPh>
    <rPh sb="8" eb="10">
      <t>レンラク</t>
    </rPh>
    <rPh sb="10" eb="11">
      <t>サキ</t>
    </rPh>
    <phoneticPr fontId="3"/>
  </si>
  <si>
    <t>右の表に使用する打楽器を緑色に入力してください→</t>
    <rPh sb="4" eb="6">
      <t>シヨウ</t>
    </rPh>
    <rPh sb="8" eb="11">
      <t>ダガッキ</t>
    </rPh>
    <rPh sb="12" eb="14">
      <t>ミドリイロ</t>
    </rPh>
    <rPh sb="15" eb="17">
      <t>ニュウリョク</t>
    </rPh>
    <phoneticPr fontId="2"/>
  </si>
  <si>
    <t>　　　・譜面に記載されている楽器と別の楽器を使用する場合は編曲行為となります。</t>
    <rPh sb="4" eb="6">
      <t>フメン</t>
    </rPh>
    <rPh sb="7" eb="9">
      <t>キサイ</t>
    </rPh>
    <rPh sb="14" eb="16">
      <t>ガッキ</t>
    </rPh>
    <rPh sb="17" eb="18">
      <t>ベツ</t>
    </rPh>
    <rPh sb="19" eb="21">
      <t>ガッキ</t>
    </rPh>
    <rPh sb="22" eb="24">
      <t>シヨウ</t>
    </rPh>
    <rPh sb="26" eb="28">
      <t>バアイ</t>
    </rPh>
    <rPh sb="29" eb="31">
      <t>ヘンキョク</t>
    </rPh>
    <rPh sb="31" eb="33">
      <t>コウイ</t>
    </rPh>
    <phoneticPr fontId="2"/>
  </si>
  <si>
    <t>　　　・未出版の場合でも楽器編成を変えている場合は同様です。</t>
    <rPh sb="4" eb="7">
      <t>ミシュッパン</t>
    </rPh>
    <rPh sb="8" eb="10">
      <t>バアイ</t>
    </rPh>
    <rPh sb="12" eb="14">
      <t>ガッキ</t>
    </rPh>
    <rPh sb="14" eb="16">
      <t>ヘンセイ</t>
    </rPh>
    <rPh sb="17" eb="18">
      <t>カ</t>
    </rPh>
    <rPh sb="22" eb="24">
      <t>バアイ</t>
    </rPh>
    <rPh sb="25" eb="27">
      <t>ドウヨウ</t>
    </rPh>
    <phoneticPr fontId="2"/>
  </si>
  <si>
    <t>　　　・著作権保護期間にある楽曲を編曲する場合は著作権者からの編曲許諾が必要です。</t>
    <rPh sb="4" eb="7">
      <t>チョサクケン</t>
    </rPh>
    <rPh sb="7" eb="9">
      <t>ホゴ</t>
    </rPh>
    <rPh sb="9" eb="11">
      <t>キカン</t>
    </rPh>
    <rPh sb="14" eb="16">
      <t>ガッキョク</t>
    </rPh>
    <rPh sb="17" eb="19">
      <t>ヘンキョク</t>
    </rPh>
    <rPh sb="21" eb="23">
      <t>バアイ</t>
    </rPh>
    <rPh sb="24" eb="27">
      <t>チョサクケン</t>
    </rPh>
    <rPh sb="27" eb="28">
      <t>シャ</t>
    </rPh>
    <rPh sb="31" eb="33">
      <t>ヘンキョク</t>
    </rPh>
    <rPh sb="33" eb="35">
      <t>キョダク</t>
    </rPh>
    <rPh sb="36" eb="38">
      <t>ヒツヨウ</t>
    </rPh>
    <phoneticPr fontId="2"/>
  </si>
  <si>
    <t>氏名確認</t>
    <rPh sb="0" eb="2">
      <t>シメイ</t>
    </rPh>
    <rPh sb="2" eb="4">
      <t>カクニン</t>
    </rPh>
    <phoneticPr fontId="2"/>
  </si>
  <si>
    <t>ピッコロ</t>
  </si>
  <si>
    <t>バスフルート</t>
  </si>
  <si>
    <t>オーボエ</t>
  </si>
  <si>
    <t>コールアングレ</t>
  </si>
  <si>
    <t>ファゴット</t>
  </si>
  <si>
    <t>エスクラリネット</t>
  </si>
  <si>
    <t>アルトクラリネット</t>
  </si>
  <si>
    <t>バスクラリネット</t>
  </si>
  <si>
    <t>コントラアルトクラリネット</t>
  </si>
  <si>
    <t>コントラバスクラリネット</t>
  </si>
  <si>
    <t>ソプラニーノサックス</t>
  </si>
  <si>
    <t>ソプラノサックス</t>
  </si>
  <si>
    <t>テナーサックス</t>
  </si>
  <si>
    <t>バリトンサックス</t>
  </si>
  <si>
    <t>バスサックス</t>
  </si>
  <si>
    <t>コントラバス</t>
  </si>
  <si>
    <t>コルネット</t>
  </si>
  <si>
    <t>バリトン</t>
  </si>
  <si>
    <t>エスバス</t>
  </si>
  <si>
    <t>☆何か分からない事がありましたら，大分県吹奏楽連盟事務局までご連絡下さい。
０９７－５８５－５２８２</t>
    <rPh sb="1" eb="2">
      <t>ナニ</t>
    </rPh>
    <rPh sb="3" eb="4">
      <t>ワ</t>
    </rPh>
    <rPh sb="8" eb="9">
      <t>コト</t>
    </rPh>
    <rPh sb="17" eb="20">
      <t>オオイタケン</t>
    </rPh>
    <rPh sb="20" eb="23">
      <t>スイソウガク</t>
    </rPh>
    <rPh sb="23" eb="25">
      <t>レンメイ</t>
    </rPh>
    <rPh sb="25" eb="27">
      <t>ジム</t>
    </rPh>
    <rPh sb="27" eb="28">
      <t>キョク</t>
    </rPh>
    <rPh sb="31" eb="33">
      <t>レンラク</t>
    </rPh>
    <rPh sb="33" eb="34">
      <t>クダ</t>
    </rPh>
    <phoneticPr fontId="10"/>
  </si>
  <si>
    <t>　　　　　　　　　　演奏曲目【編曲許諾証】コピー</t>
    <phoneticPr fontId="2"/>
  </si>
  <si>
    <t>大分県アンサンブルコンテスト使用打楽器一覧</t>
    <rPh sb="0" eb="3">
      <t>オオイタケン</t>
    </rPh>
    <rPh sb="14" eb="16">
      <t>シヨウ</t>
    </rPh>
    <rPh sb="16" eb="19">
      <t>ダガッキ</t>
    </rPh>
    <rPh sb="19" eb="21">
      <t>イチラン</t>
    </rPh>
    <phoneticPr fontId="3"/>
  </si>
  <si>
    <t>団体名　</t>
    <rPh sb="0" eb="2">
      <t>ダンタイ</t>
    </rPh>
    <rPh sb="2" eb="3">
      <t>メイ</t>
    </rPh>
    <phoneticPr fontId="2"/>
  </si>
  <si>
    <t>編　成　</t>
    <rPh sb="0" eb="1">
      <t>ヘン</t>
    </rPh>
    <rPh sb="2" eb="3">
      <t>セイ</t>
    </rPh>
    <phoneticPr fontId="2"/>
  </si>
  <si>
    <t>演奏曲　</t>
    <rPh sb="0" eb="2">
      <t>エンソウ</t>
    </rPh>
    <rPh sb="2" eb="3">
      <t>キョク</t>
    </rPh>
    <phoneticPr fontId="2"/>
  </si>
  <si>
    <t>団体名</t>
    <phoneticPr fontId="10"/>
  </si>
  <si>
    <t>デジタルミュージックプリント</t>
    <phoneticPr fontId="2"/>
  </si>
  <si>
    <t>カールフィッシャー</t>
    <phoneticPr fontId="2"/>
  </si>
  <si>
    <t>メトロポリス</t>
    <phoneticPr fontId="2"/>
  </si>
  <si>
    <t>コマキ楽器</t>
    <rPh sb="3" eb="5">
      <t>ガッキ</t>
    </rPh>
    <phoneticPr fontId="2"/>
  </si>
  <si>
    <t>ＹＭＤミュージック</t>
    <phoneticPr fontId="2"/>
  </si>
  <si>
    <t>エマーソン</t>
    <phoneticPr fontId="2"/>
  </si>
  <si>
    <t>教育芸術社</t>
    <rPh sb="0" eb="2">
      <t>キョウイク</t>
    </rPh>
    <rPh sb="2" eb="4">
      <t>ゲイジュツ</t>
    </rPh>
    <rPh sb="4" eb="5">
      <t>シャ</t>
    </rPh>
    <phoneticPr fontId="2"/>
  </si>
  <si>
    <r>
      <t>★オーケストラ作品等を吹奏楽用への</t>
    </r>
    <r>
      <rPr>
        <b/>
        <sz val="10"/>
        <color indexed="12"/>
        <rFont val="AR丸ゴシック体M"/>
        <family val="3"/>
        <charset val="128"/>
      </rPr>
      <t>編曲作品</t>
    </r>
    <r>
      <rPr>
        <b/>
        <sz val="10"/>
        <rFont val="AR丸ゴシック体M"/>
        <family val="3"/>
        <charset val="128"/>
      </rPr>
      <t>の手続き項目です。
（アンサンブルで楽譜上の編成と違う楽器を演奏する場合も含む）
　　自ら編曲手続きが済んでいる場合→１
　　編曲手続きを終了していない場合→２（演奏不可です）
　　</t>
    </r>
    <r>
      <rPr>
        <b/>
        <sz val="10"/>
        <color indexed="12"/>
        <rFont val="AR丸ゴシック体M"/>
        <family val="3"/>
        <charset val="128"/>
      </rPr>
      <t>編曲作品で</t>
    </r>
    <r>
      <rPr>
        <b/>
        <sz val="10"/>
        <rFont val="AR丸ゴシック体M"/>
        <family val="3"/>
        <charset val="128"/>
      </rPr>
      <t>販売譜（レンタル譜）の場合→３
　　作曲者の著作権が切れている場合→４
★</t>
    </r>
    <r>
      <rPr>
        <b/>
        <sz val="10"/>
        <color indexed="12"/>
        <rFont val="AR丸ゴシック体M"/>
        <family val="3"/>
        <charset val="128"/>
      </rPr>
      <t>編曲者がない場合</t>
    </r>
    <r>
      <rPr>
        <b/>
        <sz val="10"/>
        <rFont val="AR丸ゴシック体M"/>
        <family val="3"/>
        <charset val="128"/>
      </rPr>
      <t>　販売譜（レンタル譜）も含みます
　　吹奏楽</t>
    </r>
    <r>
      <rPr>
        <b/>
        <sz val="10"/>
        <color indexed="12"/>
        <rFont val="AR丸ゴシック体M"/>
        <family val="3"/>
        <charset val="128"/>
      </rPr>
      <t>オリジナル</t>
    </r>
    <r>
      <rPr>
        <b/>
        <sz val="10"/>
        <rFont val="AR丸ゴシック体M"/>
        <family val="3"/>
        <charset val="128"/>
      </rPr>
      <t>作品の場合→５</t>
    </r>
    <rPh sb="7" eb="9">
      <t>サクヒン</t>
    </rPh>
    <rPh sb="9" eb="10">
      <t>トウ</t>
    </rPh>
    <rPh sb="11" eb="14">
      <t>スイソウガク</t>
    </rPh>
    <rPh sb="14" eb="15">
      <t>ヨウ</t>
    </rPh>
    <rPh sb="19" eb="21">
      <t>サクヒン</t>
    </rPh>
    <rPh sb="22" eb="24">
      <t>テツヅ</t>
    </rPh>
    <rPh sb="25" eb="27">
      <t>コウモク</t>
    </rPh>
    <rPh sb="39" eb="41">
      <t>ガクフ</t>
    </rPh>
    <rPh sb="41" eb="42">
      <t>ジョウ</t>
    </rPh>
    <rPh sb="43" eb="45">
      <t>ヘンセイ</t>
    </rPh>
    <rPh sb="46" eb="47">
      <t>チガ</t>
    </rPh>
    <rPh sb="48" eb="50">
      <t>ガッキ</t>
    </rPh>
    <rPh sb="51" eb="53">
      <t>エンソウ</t>
    </rPh>
    <rPh sb="55" eb="57">
      <t>バアイ</t>
    </rPh>
    <rPh sb="58" eb="59">
      <t>フク</t>
    </rPh>
    <rPh sb="64" eb="65">
      <t>ミズカ</t>
    </rPh>
    <rPh sb="66" eb="68">
      <t>ヘンキョク</t>
    </rPh>
    <rPh sb="68" eb="70">
      <t>テツヅ</t>
    </rPh>
    <rPh sb="72" eb="73">
      <t>ス</t>
    </rPh>
    <rPh sb="77" eb="79">
      <t>バアイ</t>
    </rPh>
    <rPh sb="90" eb="92">
      <t>シュウリョウ</t>
    </rPh>
    <rPh sb="102" eb="104">
      <t>エンソウ</t>
    </rPh>
    <rPh sb="104" eb="106">
      <t>フカ</t>
    </rPh>
    <rPh sb="112" eb="114">
      <t>ヘンキョク</t>
    </rPh>
    <rPh sb="114" eb="116">
      <t>サクヒン</t>
    </rPh>
    <rPh sb="117" eb="119">
      <t>ハンバイ</t>
    </rPh>
    <rPh sb="119" eb="120">
      <t>フ</t>
    </rPh>
    <rPh sb="125" eb="126">
      <t>フ</t>
    </rPh>
    <rPh sb="128" eb="130">
      <t>バアイ</t>
    </rPh>
    <rPh sb="135" eb="138">
      <t>サッキョクシャ</t>
    </rPh>
    <rPh sb="139" eb="142">
      <t>チョサクケン</t>
    </rPh>
    <rPh sb="143" eb="144">
      <t>キ</t>
    </rPh>
    <rPh sb="148" eb="150">
      <t>バアイ</t>
    </rPh>
    <rPh sb="156" eb="157">
      <t>シャ</t>
    </rPh>
    <rPh sb="174" eb="175">
      <t>フク</t>
    </rPh>
    <rPh sb="181" eb="184">
      <t>スイソウガク</t>
    </rPh>
    <rPh sb="189" eb="191">
      <t>サクヒン</t>
    </rPh>
    <rPh sb="192" eb="194">
      <t>バアイ</t>
    </rPh>
    <phoneticPr fontId="2"/>
  </si>
  <si>
    <t>＊太線の枠内のみ記入してください。</t>
    <rPh sb="1" eb="3">
      <t>フトセン</t>
    </rPh>
    <rPh sb="4" eb="6">
      <t>ワクナイ</t>
    </rPh>
    <rPh sb="8" eb="10">
      <t>キニュウ</t>
    </rPh>
    <phoneticPr fontId="3"/>
  </si>
  <si>
    <t>No,</t>
    <phoneticPr fontId="3"/>
  </si>
  <si>
    <t>提出日</t>
    <rPh sb="0" eb="3">
      <t>テイシュツビ</t>
    </rPh>
    <phoneticPr fontId="3"/>
  </si>
  <si>
    <t>　　　　演　奏　利　用　明　細　書</t>
    <rPh sb="4" eb="7">
      <t>エンソウ</t>
    </rPh>
    <rPh sb="8" eb="11">
      <t>リヨウ</t>
    </rPh>
    <rPh sb="12" eb="17">
      <t>メイサイショ</t>
    </rPh>
    <phoneticPr fontId="3"/>
  </si>
  <si>
    <t>催物名</t>
    <rPh sb="0" eb="2">
      <t>モヨオシモノ</t>
    </rPh>
    <rPh sb="2" eb="3">
      <t>メイ</t>
    </rPh>
    <phoneticPr fontId="3"/>
  </si>
  <si>
    <t>会場名</t>
    <rPh sb="0" eb="2">
      <t>カイジョウ</t>
    </rPh>
    <rPh sb="2" eb="3">
      <t>メイ</t>
    </rPh>
    <phoneticPr fontId="3"/>
  </si>
  <si>
    <t>公演回数</t>
    <rPh sb="0" eb="2">
      <t>コウエン</t>
    </rPh>
    <rPh sb="2" eb="4">
      <t>カイスウ</t>
    </rPh>
    <phoneticPr fontId="3"/>
  </si>
  <si>
    <t>回</t>
    <rPh sb="0" eb="1">
      <t>カイ</t>
    </rPh>
    <phoneticPr fontId="3"/>
  </si>
  <si>
    <t>平均入場料</t>
    <rPh sb="0" eb="2">
      <t>ヘイキン</t>
    </rPh>
    <rPh sb="2" eb="5">
      <t>ニュウジョウリョウ</t>
    </rPh>
    <phoneticPr fontId="3"/>
  </si>
  <si>
    <t>レコード</t>
    <phoneticPr fontId="3"/>
  </si>
  <si>
    <t>公演所要時間</t>
    <rPh sb="0" eb="2">
      <t>コウエン</t>
    </rPh>
    <rPh sb="2" eb="6">
      <t>ショヨウジカン</t>
    </rPh>
    <phoneticPr fontId="3"/>
  </si>
  <si>
    <t>円</t>
    <rPh sb="0" eb="1">
      <t>エン</t>
    </rPh>
    <phoneticPr fontId="3"/>
  </si>
  <si>
    <t>開催日</t>
    <rPh sb="0" eb="3">
      <t>カイサイビ</t>
    </rPh>
    <phoneticPr fontId="3"/>
  </si>
  <si>
    <t>日間</t>
    <rPh sb="0" eb="2">
      <t>ニチカン</t>
    </rPh>
    <phoneticPr fontId="3"/>
  </si>
  <si>
    <t>お申込者名</t>
    <rPh sb="1" eb="3">
      <t>モウシコミ</t>
    </rPh>
    <rPh sb="3" eb="4">
      <t>シャ</t>
    </rPh>
    <rPh sb="4" eb="5">
      <t>メイ</t>
    </rPh>
    <phoneticPr fontId="3"/>
  </si>
  <si>
    <t>大分県吹奏楽連盟</t>
    <rPh sb="0" eb="3">
      <t>オオイタケン</t>
    </rPh>
    <rPh sb="3" eb="6">
      <t>スイソウガク</t>
    </rPh>
    <rPh sb="6" eb="8">
      <t>レンメイ</t>
    </rPh>
    <phoneticPr fontId="3"/>
  </si>
  <si>
    <t>会場の定員数</t>
    <rPh sb="0" eb="2">
      <t>カイジョウ</t>
    </rPh>
    <rPh sb="3" eb="6">
      <t>テイインスウ</t>
    </rPh>
    <phoneticPr fontId="3"/>
  </si>
  <si>
    <t>名</t>
    <rPh sb="0" eb="1">
      <t>メイ</t>
    </rPh>
    <phoneticPr fontId="3"/>
  </si>
  <si>
    <t>適</t>
    <rPh sb="0" eb="1">
      <t>テキ</t>
    </rPh>
    <phoneticPr fontId="3"/>
  </si>
  <si>
    <t>演奏曲目（上段にご記入下さい）</t>
    <rPh sb="0" eb="2">
      <t>エンソウ</t>
    </rPh>
    <rPh sb="2" eb="4">
      <t>キョクモク</t>
    </rPh>
    <rPh sb="5" eb="7">
      <t>ジョウダン</t>
    </rPh>
    <rPh sb="9" eb="11">
      <t>キニュウ</t>
    </rPh>
    <rPh sb="11" eb="12">
      <t>クダ</t>
    </rPh>
    <phoneticPr fontId="3"/>
  </si>
  <si>
    <t>作（訳）詞者</t>
  </si>
  <si>
    <t>利用方法</t>
    <rPh sb="0" eb="4">
      <t>リヨウホウホウ</t>
    </rPh>
    <phoneticPr fontId="3"/>
  </si>
  <si>
    <t>作（編）曲者</t>
    <rPh sb="0" eb="1">
      <t>サク</t>
    </rPh>
    <rPh sb="2" eb="3">
      <t>ヘン</t>
    </rPh>
    <rPh sb="4" eb="5">
      <t>キョク</t>
    </rPh>
    <rPh sb="5" eb="6">
      <t>シャ</t>
    </rPh>
    <phoneticPr fontId="3"/>
  </si>
  <si>
    <t>演奏・歌唱者(団体）名
(CD・ﾃｰﾌﾟのﾌﾟﾛ歌手名)</t>
    <rPh sb="0" eb="2">
      <t>エンソウ</t>
    </rPh>
    <rPh sb="3" eb="5">
      <t>カショウ</t>
    </rPh>
    <rPh sb="5" eb="6">
      <t>シャ</t>
    </rPh>
    <rPh sb="7" eb="9">
      <t>ダンタイ</t>
    </rPh>
    <rPh sb="10" eb="11">
      <t>メイ</t>
    </rPh>
    <rPh sb="24" eb="26">
      <t>カシュ</t>
    </rPh>
    <rPh sb="26" eb="27">
      <t>メイ</t>
    </rPh>
    <phoneticPr fontId="3"/>
  </si>
  <si>
    <t>演奏
時間</t>
    <rPh sb="0" eb="2">
      <t>エンソウ</t>
    </rPh>
    <rPh sb="3" eb="5">
      <t>ジカン</t>
    </rPh>
    <phoneticPr fontId="3"/>
  </si>
  <si>
    <t>演奏
回数</t>
    <rPh sb="0" eb="2">
      <t>エンソウ</t>
    </rPh>
    <rPh sb="3" eb="5">
      <t>カイスウ</t>
    </rPh>
    <phoneticPr fontId="3"/>
  </si>
  <si>
    <t>みなし
曲数</t>
    <rPh sb="4" eb="6">
      <t>キョクスウ</t>
    </rPh>
    <phoneticPr fontId="3"/>
  </si>
  <si>
    <t>使　用　料
（作品バリュー）</t>
    <rPh sb="0" eb="5">
      <t>シヨウリョウ</t>
    </rPh>
    <rPh sb="7" eb="9">
      <t>サクヒン</t>
    </rPh>
    <phoneticPr fontId="3"/>
  </si>
  <si>
    <t>作品コード</t>
    <rPh sb="0" eb="2">
      <t>サクヒン</t>
    </rPh>
    <phoneticPr fontId="3"/>
  </si>
  <si>
    <t>（作品バリュー）</t>
    <rPh sb="1" eb="3">
      <t>サクヒン</t>
    </rPh>
    <phoneticPr fontId="3"/>
  </si>
  <si>
    <t>3器楽のみ</t>
    <rPh sb="1" eb="3">
      <t>キガク</t>
    </rPh>
    <phoneticPr fontId="3"/>
  </si>
  <si>
    <t>１．原詞</t>
    <rPh sb="2" eb="3">
      <t>ゲンシ</t>
    </rPh>
    <rPh sb="3" eb="4">
      <t>シ</t>
    </rPh>
    <phoneticPr fontId="3"/>
  </si>
  <si>
    <t>回</t>
    <phoneticPr fontId="2"/>
  </si>
  <si>
    <t>回</t>
    <phoneticPr fontId="2"/>
  </si>
  <si>
    <t>２．訳詞</t>
    <rPh sb="2" eb="3">
      <t>ヤク</t>
    </rPh>
    <rPh sb="3" eb="4">
      <t>シ</t>
    </rPh>
    <phoneticPr fontId="3"/>
  </si>
  <si>
    <t>分</t>
    <phoneticPr fontId="2"/>
  </si>
  <si>
    <t>分</t>
    <phoneticPr fontId="2"/>
  </si>
  <si>
    <t>分</t>
    <phoneticPr fontId="2"/>
  </si>
  <si>
    <t>Ｎ・Ｍ･･･当協会管理外　　Ｐ・Ｄ･･･著作権消滅</t>
    <rPh sb="6" eb="9">
      <t>トウキョウカイ</t>
    </rPh>
    <rPh sb="9" eb="12">
      <t>カンリガイ</t>
    </rPh>
    <rPh sb="20" eb="23">
      <t>チョサクケン</t>
    </rPh>
    <rPh sb="23" eb="25">
      <t>ショウメツ</t>
    </rPh>
    <phoneticPr fontId="3"/>
  </si>
  <si>
    <t>小計</t>
    <rPh sb="0" eb="2">
      <t>ショウケイ</t>
    </rPh>
    <phoneticPr fontId="3"/>
  </si>
  <si>
    <t>請求日</t>
    <rPh sb="0" eb="3">
      <t>セイキュウビ</t>
    </rPh>
    <phoneticPr fontId="3"/>
  </si>
  <si>
    <t>消費税相当額</t>
    <rPh sb="0" eb="3">
      <t>ショウヒゼイ</t>
    </rPh>
    <rPh sb="3" eb="6">
      <t>ソウトウガク</t>
    </rPh>
    <phoneticPr fontId="3"/>
  </si>
  <si>
    <t>請求書番号</t>
    <rPh sb="0" eb="3">
      <t>セイキュウショ</t>
    </rPh>
    <rPh sb="3" eb="5">
      <t>バンゴウ</t>
    </rPh>
    <phoneticPr fontId="3"/>
  </si>
  <si>
    <t>種目
規定区分</t>
    <rPh sb="0" eb="2">
      <t>シュモク</t>
    </rPh>
    <rPh sb="3" eb="5">
      <t>キテイ</t>
    </rPh>
    <rPh sb="5" eb="7">
      <t>クブン</t>
    </rPh>
    <phoneticPr fontId="3"/>
  </si>
  <si>
    <t>Ａ</t>
    <phoneticPr fontId="3"/>
  </si>
  <si>
    <t>合計</t>
    <rPh sb="0" eb="2">
      <t>ゴウケイ</t>
    </rPh>
    <phoneticPr fontId="3"/>
  </si>
  <si>
    <t>（　　　　　　　　　　　）</t>
    <phoneticPr fontId="2"/>
  </si>
  <si>
    <t>Ｂ５版でコピーして、貼付してください。</t>
    <phoneticPr fontId="2"/>
  </si>
  <si>
    <t>この枠内に、演奏曲目のフルスコアのうち</t>
    <phoneticPr fontId="2"/>
  </si>
  <si>
    <t>大分県アンサンブルコンテスト演奏楽曲に関する楽器編成・編曲行為許諾確認用紙</t>
    <rPh sb="0" eb="3">
      <t>オオイタケン</t>
    </rPh>
    <rPh sb="14" eb="16">
      <t>エンソウ</t>
    </rPh>
    <rPh sb="16" eb="18">
      <t>ガッキョク</t>
    </rPh>
    <rPh sb="19" eb="20">
      <t>カン</t>
    </rPh>
    <rPh sb="22" eb="24">
      <t>ガッキ</t>
    </rPh>
    <rPh sb="24" eb="26">
      <t>ヘンセイ</t>
    </rPh>
    <rPh sb="27" eb="29">
      <t>ヘンキョク</t>
    </rPh>
    <rPh sb="29" eb="31">
      <t>コウイ</t>
    </rPh>
    <rPh sb="31" eb="33">
      <t>キョダク</t>
    </rPh>
    <rPh sb="33" eb="35">
      <t>カクニン</t>
    </rPh>
    <rPh sb="35" eb="37">
      <t>ヨウシ</t>
    </rPh>
    <phoneticPr fontId="2"/>
  </si>
  <si>
    <t>下記【連盟が確認している事】①～⑤が分かる全てのページを</t>
    <rPh sb="0" eb="2">
      <t>カキ</t>
    </rPh>
    <rPh sb="18" eb="19">
      <t>ワ</t>
    </rPh>
    <rPh sb="21" eb="22">
      <t>スベ</t>
    </rPh>
    <phoneticPr fontId="2"/>
  </si>
  <si>
    <t>①曲名 ②作曲者 ③編曲者 ④出版社</t>
    <phoneticPr fontId="2"/>
  </si>
  <si>
    <r>
      <t>⑤楽譜に記載されている</t>
    </r>
    <r>
      <rPr>
        <b/>
        <u val="double"/>
        <sz val="14"/>
        <rFont val="AR丸ゴシック体M"/>
        <family val="3"/>
        <charset val="128"/>
      </rPr>
      <t>楽器編成</t>
    </r>
    <rPh sb="1" eb="3">
      <t>ガクフ</t>
    </rPh>
    <rPh sb="4" eb="6">
      <t>キサイ</t>
    </rPh>
    <rPh sb="11" eb="13">
      <t>ガッキ</t>
    </rPh>
    <phoneticPr fontId="2"/>
  </si>
  <si>
    <t>　　　・必ず出版社に連絡をし、編曲許諾証を発行してもらってください。</t>
    <rPh sb="4" eb="5">
      <t>カナラ</t>
    </rPh>
    <rPh sb="6" eb="9">
      <t>シュッパンシャ</t>
    </rPh>
    <rPh sb="10" eb="12">
      <t>レンラク</t>
    </rPh>
    <rPh sb="15" eb="17">
      <t>ヘンキョク</t>
    </rPh>
    <rPh sb="17" eb="19">
      <t>キョダク</t>
    </rPh>
    <rPh sb="19" eb="20">
      <t>ショウ</t>
    </rPh>
    <rPh sb="21" eb="23">
      <t>ハッコウ</t>
    </rPh>
    <phoneticPr fontId="2"/>
  </si>
  <si>
    <t>　　　　許諾証コピーを貼付して下さい。</t>
    <rPh sb="15" eb="16">
      <t>クダ</t>
    </rPh>
    <phoneticPr fontId="2"/>
  </si>
  <si>
    <t>　　　　　印刷できる曲もあるようです。</t>
    <phoneticPr fontId="2"/>
  </si>
  <si>
    <t>　　　　※購入楽譜に添付されていたり、出版社のホームページ等で、編曲許諾証を</t>
    <rPh sb="5" eb="7">
      <t>コウニュウ</t>
    </rPh>
    <rPh sb="7" eb="9">
      <t>ガクフ</t>
    </rPh>
    <rPh sb="10" eb="12">
      <t>テンプ</t>
    </rPh>
    <rPh sb="19" eb="22">
      <t>シュッパンシャ</t>
    </rPh>
    <rPh sb="29" eb="30">
      <t>トウ</t>
    </rPh>
    <rPh sb="32" eb="34">
      <t>ヘンキョク</t>
    </rPh>
    <rPh sb="34" eb="36">
      <t>キョダク</t>
    </rPh>
    <rPh sb="36" eb="37">
      <t>ショウ</t>
    </rPh>
    <phoneticPr fontId="2"/>
  </si>
  <si>
    <t>【連盟が貼付したコピーで確認している事】</t>
    <rPh sb="4" eb="6">
      <t>チョウフ</t>
    </rPh>
    <rPh sb="12" eb="14">
      <t>カクニン</t>
    </rPh>
    <phoneticPr fontId="2"/>
  </si>
  <si>
    <t>令和</t>
    <rPh sb="0" eb="2">
      <t>レイワ</t>
    </rPh>
    <phoneticPr fontId="10"/>
  </si>
  <si>
    <t>小編成部門</t>
    <rPh sb="0" eb="3">
      <t>ショウヘンセイ</t>
    </rPh>
    <rPh sb="3" eb="5">
      <t>ブモン</t>
    </rPh>
    <phoneticPr fontId="10"/>
  </si>
  <si>
    <t>（Ⅱ）</t>
    <phoneticPr fontId="10"/>
  </si>
  <si>
    <t>（Ⅲ）</t>
    <phoneticPr fontId="10"/>
  </si>
  <si>
    <t>（Ⅳ）</t>
    <phoneticPr fontId="10"/>
  </si>
  <si>
    <t>（Ⅴ）</t>
    <phoneticPr fontId="10"/>
  </si>
  <si>
    <t>よみがな</t>
    <phoneticPr fontId="10"/>
  </si>
  <si>
    <t>部活動名</t>
    <rPh sb="0" eb="3">
      <t>ブカツドウ</t>
    </rPh>
    <rPh sb="3" eb="4">
      <t>メイ</t>
    </rPh>
    <phoneticPr fontId="10"/>
  </si>
  <si>
    <t>郵便番号</t>
    <rPh sb="0" eb="4">
      <t>ユウビンバンゴウ</t>
    </rPh>
    <phoneticPr fontId="10"/>
  </si>
  <si>
    <t>団体住所</t>
    <rPh sb="0" eb="2">
      <t>ダンタイ</t>
    </rPh>
    <rPh sb="2" eb="4">
      <t>ジュウショ</t>
    </rPh>
    <phoneticPr fontId="10"/>
  </si>
  <si>
    <t>電話番号</t>
    <rPh sb="0" eb="2">
      <t>デンワ</t>
    </rPh>
    <rPh sb="2" eb="4">
      <t>バンゴウ</t>
    </rPh>
    <phoneticPr fontId="10"/>
  </si>
  <si>
    <t>ウインドアンサンブル荷揚</t>
  </si>
  <si>
    <t>ウインドアンサンブル ニアゲ</t>
    <phoneticPr fontId="10"/>
  </si>
  <si>
    <t>ヒタシリツ　ヒノクマ　ショウガッコウ</t>
    <phoneticPr fontId="10"/>
  </si>
  <si>
    <t>金管バンド</t>
    <phoneticPr fontId="10"/>
  </si>
  <si>
    <t>877-0073</t>
  </si>
  <si>
    <t>0973-23-6285</t>
  </si>
  <si>
    <t>大分市立碩田学園</t>
    <rPh sb="6" eb="8">
      <t>ガクエン</t>
    </rPh>
    <phoneticPr fontId="2"/>
  </si>
  <si>
    <t>オオイタシリツ セキデンガクエン</t>
    <phoneticPr fontId="10"/>
  </si>
  <si>
    <t>吹奏楽部</t>
    <rPh sb="0" eb="4">
      <t>スイソウガクブ</t>
    </rPh>
    <phoneticPr fontId="10"/>
  </si>
  <si>
    <t>870-0048</t>
  </si>
  <si>
    <t>大分市碩田町2-5-60</t>
    <rPh sb="3" eb="5">
      <t>セキデン</t>
    </rPh>
    <rPh sb="5" eb="6">
      <t>マチ</t>
    </rPh>
    <phoneticPr fontId="2"/>
  </si>
  <si>
    <t>097-534-6359</t>
  </si>
  <si>
    <t>大分市立大東中学校</t>
  </si>
  <si>
    <t>オオイタシリツ ダイトウ チュウガッコウ</t>
    <phoneticPr fontId="10"/>
  </si>
  <si>
    <t>097-520-2702</t>
  </si>
  <si>
    <t>大分市立鶴崎中学校</t>
  </si>
  <si>
    <t>オオイタシリツ ツルサキ チュウガッコウ</t>
    <phoneticPr fontId="10"/>
  </si>
  <si>
    <t>870-0131</t>
  </si>
  <si>
    <t>097-521-1040</t>
  </si>
  <si>
    <t>大分市立原川中学校</t>
  </si>
  <si>
    <t>オオイタシリツ ハルカワ チュウガッコウ</t>
    <phoneticPr fontId="10"/>
  </si>
  <si>
    <t>870-0137</t>
  </si>
  <si>
    <t>097-552-3770</t>
  </si>
  <si>
    <t>大分市立明野中学校</t>
  </si>
  <si>
    <t>オオイタシリツ アケノ チュウガッコウ</t>
    <phoneticPr fontId="10"/>
  </si>
  <si>
    <t>870-0163</t>
  </si>
  <si>
    <t>097-558-6337</t>
  </si>
  <si>
    <t>大分市立王子中学校</t>
  </si>
  <si>
    <t>オオイタシリツ オウジ チュウガッコウ</t>
    <phoneticPr fontId="10"/>
  </si>
  <si>
    <t>870-0815</t>
  </si>
  <si>
    <t>大分市南春日町6-1</t>
    <rPh sb="0" eb="3">
      <t>オオイタシ</t>
    </rPh>
    <rPh sb="3" eb="7">
      <t>ミナミカスガマチ</t>
    </rPh>
    <phoneticPr fontId="2"/>
  </si>
  <si>
    <t>097-543-0291</t>
  </si>
  <si>
    <t>大分市立上野ヶ丘中学校</t>
  </si>
  <si>
    <t>オオイタシリツ ウエノガオカ チュウガッコウ</t>
    <phoneticPr fontId="10"/>
  </si>
  <si>
    <t>870-0832</t>
  </si>
  <si>
    <t>097-543-1278</t>
  </si>
  <si>
    <t>大分市立大分西中学校</t>
  </si>
  <si>
    <t>オオイタシリツ オオイタニシ チュウガッコウ</t>
    <phoneticPr fontId="10"/>
  </si>
  <si>
    <t>870-0872</t>
  </si>
  <si>
    <t>097-545-6666</t>
  </si>
  <si>
    <t>大分市立南大分中学校</t>
  </si>
  <si>
    <t>オオイタシリツ ミナミオオイタ チュウガッコウ</t>
    <phoneticPr fontId="10"/>
  </si>
  <si>
    <t>870-0887</t>
  </si>
  <si>
    <t>097-543-2623</t>
  </si>
  <si>
    <t>大分市立城南中学校</t>
  </si>
  <si>
    <t>オオイタシリツ ジョウナン チュウガッコウ</t>
    <phoneticPr fontId="10"/>
  </si>
  <si>
    <t>870-0889</t>
  </si>
  <si>
    <t>097-549-2949</t>
  </si>
  <si>
    <t>大分市立城東中学校</t>
  </si>
  <si>
    <t>オオイタシリツ ジョウトウ チュウガッコウ</t>
    <phoneticPr fontId="10"/>
  </si>
  <si>
    <t>870-0925</t>
  </si>
  <si>
    <t>097-558-2743</t>
  </si>
  <si>
    <t>大分市立滝尾中学校</t>
  </si>
  <si>
    <t>オオイタシリツ タキオ チュウガッコウ</t>
    <phoneticPr fontId="10"/>
  </si>
  <si>
    <t>870-0942</t>
  </si>
  <si>
    <t>097-569-3506</t>
  </si>
  <si>
    <t>大分市立稙田中学校</t>
  </si>
  <si>
    <t>オオイタシリツ ワサダ チュウガッコウ</t>
    <phoneticPr fontId="10"/>
  </si>
  <si>
    <t>870-1151</t>
  </si>
  <si>
    <t>097-541-0015</t>
  </si>
  <si>
    <t>大分市立稙田西中学校</t>
  </si>
  <si>
    <t>オオイタシリツ ワサダニシ チュウガッコウ</t>
    <phoneticPr fontId="10"/>
  </si>
  <si>
    <t>870-1154</t>
  </si>
  <si>
    <t>大分市田原378</t>
    <rPh sb="3" eb="5">
      <t>タハラ</t>
    </rPh>
    <phoneticPr fontId="2"/>
  </si>
  <si>
    <t>097-541-4312</t>
  </si>
  <si>
    <t>大分市立稙田南中学校</t>
    <rPh sb="6" eb="7">
      <t>ミナミ</t>
    </rPh>
    <phoneticPr fontId="2"/>
  </si>
  <si>
    <t>オオイタシリツ ワサダミナミ チュウガッコウ</t>
    <phoneticPr fontId="10"/>
  </si>
  <si>
    <t>870-1143</t>
  </si>
  <si>
    <t>097-567-1011</t>
  </si>
  <si>
    <t>大分県立大分豊府中学校</t>
    <rPh sb="8" eb="11">
      <t>チュウガッコウ</t>
    </rPh>
    <phoneticPr fontId="2"/>
  </si>
  <si>
    <t>オオイタケンリツ オオイタホウフ チュウガッコウ</t>
    <phoneticPr fontId="10"/>
  </si>
  <si>
    <t>097-546-2404</t>
  </si>
  <si>
    <t>別府市立北部中学校</t>
  </si>
  <si>
    <t>ベップシリツ ホクブ チュウガッコウ</t>
    <phoneticPr fontId="10"/>
  </si>
  <si>
    <t>874-0021</t>
  </si>
  <si>
    <t>0977-67-2195</t>
  </si>
  <si>
    <t>別府市立鶴見台中学校</t>
  </si>
  <si>
    <t>ベップシリツ ツルミダイ チュウガッコウ</t>
    <phoneticPr fontId="10"/>
  </si>
  <si>
    <t>874-0835</t>
  </si>
  <si>
    <t>0977-23-7441</t>
  </si>
  <si>
    <t>別府市立朝日中学校</t>
  </si>
  <si>
    <t>ベップシリツ アサヒ チュウガッコウ</t>
    <phoneticPr fontId="10"/>
  </si>
  <si>
    <t>874-0840</t>
  </si>
  <si>
    <t>0977-67-1278</t>
  </si>
  <si>
    <t>日出町立日出中学校</t>
  </si>
  <si>
    <t>ヒジチョウリツ ヒジ チュウガッコウ</t>
    <phoneticPr fontId="10"/>
  </si>
  <si>
    <t>879-1506</t>
  </si>
  <si>
    <t>0977-72-2107</t>
  </si>
  <si>
    <t>日出町立大神中学校</t>
    <rPh sb="4" eb="6">
      <t>オオガ</t>
    </rPh>
    <phoneticPr fontId="2"/>
  </si>
  <si>
    <t>ヒジチョウリツ オオガ チュウガッコウ</t>
    <phoneticPr fontId="10"/>
  </si>
  <si>
    <t>879-1504</t>
  </si>
  <si>
    <t>0977-72-2308</t>
  </si>
  <si>
    <t>杵築市立杵築中学校</t>
    <rPh sb="0" eb="3">
      <t>キツキシ</t>
    </rPh>
    <rPh sb="4" eb="6">
      <t>キツキ</t>
    </rPh>
    <rPh sb="6" eb="9">
      <t>チュウガッコウ</t>
    </rPh>
    <phoneticPr fontId="2"/>
  </si>
  <si>
    <t>キツキシリツ キツキ チュウガッコウ</t>
    <phoneticPr fontId="10"/>
  </si>
  <si>
    <t>873-0001</t>
  </si>
  <si>
    <t>0978-62-2070</t>
  </si>
  <si>
    <t>杵築市立宗近中学校</t>
    <rPh sb="0" eb="3">
      <t>キツキシ</t>
    </rPh>
    <rPh sb="4" eb="6">
      <t>ムネチカ</t>
    </rPh>
    <rPh sb="6" eb="9">
      <t>チュウガッコウ</t>
    </rPh>
    <phoneticPr fontId="2"/>
  </si>
  <si>
    <t>キツキシリツ ムネチカ チュウガッコウ</t>
    <phoneticPr fontId="10"/>
  </si>
  <si>
    <t>873-0002</t>
  </si>
  <si>
    <t>0978-62-2647</t>
  </si>
  <si>
    <t>杵築市立山香中学校</t>
    <rPh sb="0" eb="3">
      <t>キツキシ</t>
    </rPh>
    <rPh sb="4" eb="5">
      <t>ヤマ</t>
    </rPh>
    <rPh sb="5" eb="6">
      <t>カオル</t>
    </rPh>
    <phoneticPr fontId="2"/>
  </si>
  <si>
    <t>キツキシリツ ヤマガ チュウガッコウ</t>
    <phoneticPr fontId="10"/>
  </si>
  <si>
    <t>879-1307</t>
  </si>
  <si>
    <t>杵築市山香町野原700番地5</t>
    <rPh sb="0" eb="3">
      <t>キツキシ</t>
    </rPh>
    <rPh sb="3" eb="6">
      <t>ヤマガマチ</t>
    </rPh>
    <rPh sb="6" eb="7">
      <t>ノ</t>
    </rPh>
    <rPh sb="7" eb="8">
      <t>ハラ</t>
    </rPh>
    <rPh sb="11" eb="13">
      <t>バンチ</t>
    </rPh>
    <phoneticPr fontId="2"/>
  </si>
  <si>
    <t>0977-75-0041</t>
  </si>
  <si>
    <t>佐伯市立佐伯南中学校</t>
  </si>
  <si>
    <t>サイキシリツ サイキミナミ チュウガッコウ</t>
    <phoneticPr fontId="10"/>
  </si>
  <si>
    <t>876-0037</t>
  </si>
  <si>
    <t>0972-23-1536</t>
  </si>
  <si>
    <t>佐伯市立鶴谷中学校</t>
  </si>
  <si>
    <t>サイキシリツ ツルヤ チュウガッコウ</t>
    <phoneticPr fontId="10"/>
  </si>
  <si>
    <t>876-0813</t>
  </si>
  <si>
    <t>0972-23-1526</t>
  </si>
  <si>
    <t>佐伯市立佐伯城南中学校</t>
    <rPh sb="4" eb="6">
      <t>サエキ</t>
    </rPh>
    <phoneticPr fontId="2"/>
  </si>
  <si>
    <t>サイキシリツ サイキジョウナン チュウガッコウ</t>
    <phoneticPr fontId="10"/>
  </si>
  <si>
    <t>876-0834</t>
  </si>
  <si>
    <t>0972-23-0708</t>
  </si>
  <si>
    <t>臼杵市立東中学校</t>
  </si>
  <si>
    <t>ウスキシリツ ヒガシ チュウガッコウ</t>
    <phoneticPr fontId="10"/>
  </si>
  <si>
    <t>875-0041</t>
  </si>
  <si>
    <t>0972-62-9195</t>
  </si>
  <si>
    <t>臼杵市立野津中学校</t>
  </si>
  <si>
    <t>ウスキシリツ ノツ チュウガッコウ</t>
    <phoneticPr fontId="10"/>
  </si>
  <si>
    <t>875-0201</t>
  </si>
  <si>
    <t>臼杵市野津町大字野津市666</t>
    <rPh sb="3" eb="6">
      <t>ノツマチ</t>
    </rPh>
    <rPh sb="6" eb="8">
      <t>オオアザ</t>
    </rPh>
    <phoneticPr fontId="2"/>
  </si>
  <si>
    <t>0974-32-2039</t>
  </si>
  <si>
    <t>879-2432</t>
  </si>
  <si>
    <t>0972-82-5161</t>
  </si>
  <si>
    <t>豊後大野市立三重中学校</t>
    <rPh sb="0" eb="2">
      <t>ブンゴ</t>
    </rPh>
    <rPh sb="2" eb="4">
      <t>オオノ</t>
    </rPh>
    <rPh sb="4" eb="6">
      <t>シリツ</t>
    </rPh>
    <phoneticPr fontId="2"/>
  </si>
  <si>
    <t>ブンゴオオノシリツ ミエ チュウガッコウ</t>
    <phoneticPr fontId="10"/>
  </si>
  <si>
    <t>879-7125</t>
  </si>
  <si>
    <t>豊後大野市三重町内田1050</t>
    <rPh sb="0" eb="2">
      <t>ブンゴ</t>
    </rPh>
    <rPh sb="2" eb="5">
      <t>オオノシ</t>
    </rPh>
    <phoneticPr fontId="2"/>
  </si>
  <si>
    <t>0974-22-0135</t>
  </si>
  <si>
    <t>878-0011</t>
  </si>
  <si>
    <t>0974-63-1070</t>
  </si>
  <si>
    <t>日田市立大山中学校</t>
    <rPh sb="0" eb="2">
      <t>ヒタ</t>
    </rPh>
    <rPh sb="2" eb="4">
      <t>シリツ</t>
    </rPh>
    <phoneticPr fontId="2"/>
  </si>
  <si>
    <t>ヒタシリツ オオヤマ チュウガッコウ</t>
    <phoneticPr fontId="10"/>
  </si>
  <si>
    <t>877-0201</t>
  </si>
  <si>
    <t>日田市大山町西大山3615-1</t>
    <rPh sb="2" eb="3">
      <t>シ</t>
    </rPh>
    <rPh sb="6" eb="9">
      <t>ニシオオヤマ</t>
    </rPh>
    <phoneticPr fontId="2"/>
  </si>
  <si>
    <t>0973-52-2051</t>
  </si>
  <si>
    <t>日田市立三隈中学校</t>
    <rPh sb="0" eb="2">
      <t>ヒタ</t>
    </rPh>
    <rPh sb="2" eb="4">
      <t>シリツ</t>
    </rPh>
    <rPh sb="4" eb="5">
      <t>サン</t>
    </rPh>
    <rPh sb="5" eb="6">
      <t>クマ</t>
    </rPh>
    <rPh sb="6" eb="9">
      <t>チュウガッコウ</t>
    </rPh>
    <phoneticPr fontId="2"/>
  </si>
  <si>
    <t>ヒタシリツ ミクマ チュウガッコウ</t>
    <phoneticPr fontId="10"/>
  </si>
  <si>
    <t>877-0076</t>
  </si>
  <si>
    <t>日田市亀川町402-1</t>
    <rPh sb="2" eb="3">
      <t>シ</t>
    </rPh>
    <rPh sb="3" eb="5">
      <t>カメガワ</t>
    </rPh>
    <rPh sb="5" eb="6">
      <t>マチ</t>
    </rPh>
    <phoneticPr fontId="2"/>
  </si>
  <si>
    <t>0973-23-6237</t>
  </si>
  <si>
    <t>中津市立東中津中学校</t>
  </si>
  <si>
    <t>ナカツシリツ ヒガシナカツ チュウガッコウ</t>
    <phoneticPr fontId="10"/>
  </si>
  <si>
    <t>871-0003</t>
  </si>
  <si>
    <t>0979-32-2493</t>
  </si>
  <si>
    <t>中津市立中津中学校</t>
  </si>
  <si>
    <t>ナカツシリツ ナカツ チュウガッコウ</t>
    <phoneticPr fontId="10"/>
  </si>
  <si>
    <t>871-0015</t>
  </si>
  <si>
    <t>中津市立豊陽中学校</t>
  </si>
  <si>
    <t>ナカツシリツ ホウヨウ チュウガッコウ</t>
    <phoneticPr fontId="10"/>
  </si>
  <si>
    <t>871-0024</t>
  </si>
  <si>
    <t>0979-22-0331</t>
  </si>
  <si>
    <t>中津市立緑ヶ丘中学校</t>
  </si>
  <si>
    <t>ナカツシリツ ミドリガオカ チュウガッコウ</t>
    <phoneticPr fontId="10"/>
  </si>
  <si>
    <t>871-0162</t>
  </si>
  <si>
    <t>0979-22-2325</t>
  </si>
  <si>
    <t>中津市立三光中学校</t>
    <rPh sb="0" eb="2">
      <t>ナカツ</t>
    </rPh>
    <rPh sb="2" eb="4">
      <t>シリツ</t>
    </rPh>
    <phoneticPr fontId="2"/>
  </si>
  <si>
    <t>ナカツシリツ サンコウ チュウガッコウ</t>
    <phoneticPr fontId="10"/>
  </si>
  <si>
    <t>871-0102</t>
  </si>
  <si>
    <t>0979-43-2729</t>
  </si>
  <si>
    <t>宇佐市立西部中学校</t>
  </si>
  <si>
    <t>ウサシリツ セイブ チュウガッコウ</t>
    <phoneticPr fontId="10"/>
  </si>
  <si>
    <t>879-0471</t>
  </si>
  <si>
    <t>0978-32-0072</t>
  </si>
  <si>
    <t>宇佐市立長洲中学校</t>
    <rPh sb="4" eb="6">
      <t>ナガス</t>
    </rPh>
    <phoneticPr fontId="2"/>
  </si>
  <si>
    <t>ウサシリツ ナガス チュウガッコウ</t>
    <phoneticPr fontId="10"/>
  </si>
  <si>
    <t>872-0001</t>
  </si>
  <si>
    <t>0978-38-1126</t>
  </si>
  <si>
    <t>宇佐市立安心院中学校</t>
    <rPh sb="0" eb="2">
      <t>ウサ</t>
    </rPh>
    <rPh sb="2" eb="4">
      <t>シリツ</t>
    </rPh>
    <rPh sb="4" eb="7">
      <t>アジム</t>
    </rPh>
    <rPh sb="7" eb="10">
      <t>チュウガッコウ</t>
    </rPh>
    <phoneticPr fontId="2"/>
  </si>
  <si>
    <t>ウサシリツ アジム チュウガッコウ</t>
    <phoneticPr fontId="10"/>
  </si>
  <si>
    <t>宇佐市安心院町下毛2222-1</t>
    <rPh sb="0" eb="3">
      <t>ウサシ</t>
    </rPh>
    <rPh sb="3" eb="6">
      <t>アジム</t>
    </rPh>
    <rPh sb="6" eb="7">
      <t>チョウ</t>
    </rPh>
    <rPh sb="7" eb="9">
      <t>シモゲ</t>
    </rPh>
    <phoneticPr fontId="2"/>
  </si>
  <si>
    <t>0978-44-0004</t>
  </si>
  <si>
    <t>クスチョウリツ クスセイショウ チュウガッコウ</t>
    <phoneticPr fontId="10"/>
  </si>
  <si>
    <t>九重町立ここのえ緑陽中学校</t>
    <rPh sb="8" eb="10">
      <t>リョクヨウ</t>
    </rPh>
    <phoneticPr fontId="2"/>
  </si>
  <si>
    <t>879-4803</t>
  </si>
  <si>
    <t>玖珠郡九重町後野上17-3</t>
    <rPh sb="6" eb="7">
      <t>ウシ</t>
    </rPh>
    <rPh sb="7" eb="8">
      <t>ノ</t>
    </rPh>
    <rPh sb="8" eb="9">
      <t>ウエ</t>
    </rPh>
    <phoneticPr fontId="2"/>
  </si>
  <si>
    <t>由布市立庄内中学校</t>
    <rPh sb="0" eb="2">
      <t>ユフ</t>
    </rPh>
    <rPh sb="2" eb="3">
      <t>シ</t>
    </rPh>
    <phoneticPr fontId="2"/>
  </si>
  <si>
    <t>ユフシリツ ショウナイ チュウガッコウ</t>
    <phoneticPr fontId="10"/>
  </si>
  <si>
    <t>879-5421</t>
  </si>
  <si>
    <t>097-582-0014</t>
  </si>
  <si>
    <t>由布市立挾間中学校</t>
  </si>
  <si>
    <t>ユフシリツ ハサマ チュウガッコウ</t>
    <phoneticPr fontId="10"/>
  </si>
  <si>
    <t>879-5502</t>
  </si>
  <si>
    <t>097-583-0017</t>
  </si>
  <si>
    <t>879-0606</t>
  </si>
  <si>
    <t>国東市立安岐中学校</t>
    <rPh sb="0" eb="2">
      <t>クニサキ</t>
    </rPh>
    <rPh sb="2" eb="4">
      <t>シリツ</t>
    </rPh>
    <rPh sb="4" eb="6">
      <t>アキ</t>
    </rPh>
    <rPh sb="6" eb="9">
      <t>チュウガッコウ</t>
    </rPh>
    <phoneticPr fontId="2"/>
  </si>
  <si>
    <t>クニサキシリツ アキ チュウガッコウ</t>
    <phoneticPr fontId="10"/>
  </si>
  <si>
    <t>873-0203</t>
  </si>
  <si>
    <t>0978-67-0006</t>
  </si>
  <si>
    <t>ヒラマツガクエン オオイタトウメイ コウトウガッコウ</t>
    <phoneticPr fontId="10"/>
  </si>
  <si>
    <t>870-8658</t>
  </si>
  <si>
    <t>097-535-0201</t>
  </si>
  <si>
    <t>オオイタ チュウガッコウ・オオイタ コウトウガッコウ</t>
    <phoneticPr fontId="10"/>
  </si>
  <si>
    <t>870-0162</t>
  </si>
  <si>
    <t>大分県立大分上野丘高等学校</t>
  </si>
  <si>
    <t>オオイタケンリツ オオイタウエノガオカ コウトウガッコウ</t>
    <phoneticPr fontId="10"/>
  </si>
  <si>
    <t>870-0835</t>
  </si>
  <si>
    <t>097-543-6249</t>
  </si>
  <si>
    <t>大分県立大分舞鶴高等学校</t>
  </si>
  <si>
    <t>オオイタケンリツ オオイタマイヅル コウトウガッコウ</t>
    <phoneticPr fontId="10"/>
  </si>
  <si>
    <t>870-0938</t>
  </si>
  <si>
    <t>097-558-2268</t>
  </si>
  <si>
    <t>大分県立大分鶴崎高等学校</t>
  </si>
  <si>
    <t>オオイタケンリツ オオイタツルサキ コウトウガッコウ</t>
    <phoneticPr fontId="10"/>
  </si>
  <si>
    <t>870-0104</t>
  </si>
  <si>
    <t>097-527-2166</t>
  </si>
  <si>
    <t>オオイタケンリツ オオイタヒガシ コウトウガッコウ</t>
    <phoneticPr fontId="10"/>
  </si>
  <si>
    <t>870-0313</t>
  </si>
  <si>
    <t>097-592-1064</t>
  </si>
  <si>
    <t>大分県立大分西高等学校</t>
    <rPh sb="6" eb="7">
      <t>ニシ</t>
    </rPh>
    <phoneticPr fontId="2"/>
  </si>
  <si>
    <t>オオイタケンリツ オオイタニシ コウトウガッコウ</t>
    <phoneticPr fontId="10"/>
  </si>
  <si>
    <t>097-543-1551</t>
  </si>
  <si>
    <t>大分県立大分南高等学校</t>
  </si>
  <si>
    <t>オオイタケンリツ オオイタミナミ コウトウガッコウ</t>
    <phoneticPr fontId="10"/>
  </si>
  <si>
    <t>097-597-6001</t>
  </si>
  <si>
    <t>大分県立大分雄城台高等学校</t>
  </si>
  <si>
    <t>オオイタケンリツ オオイタオギノダイ コウトウガッコウ</t>
    <phoneticPr fontId="10"/>
  </si>
  <si>
    <t>870-1155</t>
  </si>
  <si>
    <t>097-541-0123</t>
  </si>
  <si>
    <t>大分県立大分豊府高等学校</t>
  </si>
  <si>
    <t>オオイタケンリツ オオイタホウフ コウトウガッコウ</t>
    <phoneticPr fontId="10"/>
  </si>
  <si>
    <t>097-546-2222</t>
  </si>
  <si>
    <t>大分県立大分商業高等学校</t>
  </si>
  <si>
    <t>オオイタケンリツ オオイタショウギョウ コウトウガッコウ</t>
    <phoneticPr fontId="10"/>
  </si>
  <si>
    <t>870-0931</t>
  </si>
  <si>
    <t>097-558-2611</t>
  </si>
  <si>
    <t>大分県立鶴崎工業高等学校</t>
    <rPh sb="6" eb="8">
      <t>コウギョウ</t>
    </rPh>
    <phoneticPr fontId="2"/>
  </si>
  <si>
    <t>オオイタケンリツ ツルサキコウギョウ コウトウガッコウ</t>
    <phoneticPr fontId="10"/>
  </si>
  <si>
    <t>870-0133</t>
  </si>
  <si>
    <t>大分市葛木509番地</t>
    <rPh sb="0" eb="3">
      <t>オオイタシ</t>
    </rPh>
    <rPh sb="3" eb="5">
      <t>カツラギ</t>
    </rPh>
    <rPh sb="8" eb="10">
      <t>バンチ</t>
    </rPh>
    <phoneticPr fontId="2"/>
  </si>
  <si>
    <t>097-527-5261</t>
  </si>
  <si>
    <t>大分県立芸術緑丘高等学校</t>
    <rPh sb="4" eb="6">
      <t>ゲイジュツ</t>
    </rPh>
    <rPh sb="6" eb="7">
      <t>ミドリ</t>
    </rPh>
    <rPh sb="7" eb="8">
      <t>オカ</t>
    </rPh>
    <rPh sb="8" eb="10">
      <t>コウトウ</t>
    </rPh>
    <phoneticPr fontId="2"/>
  </si>
  <si>
    <t>オオイタケンリツ ゲイジュツミドリガオカ コウトウガッコウ</t>
    <phoneticPr fontId="10"/>
  </si>
  <si>
    <t>870-0833</t>
  </si>
  <si>
    <t>大分市上野丘東1-11</t>
    <rPh sb="0" eb="3">
      <t>オオイタシ</t>
    </rPh>
    <rPh sb="3" eb="5">
      <t>ウエノ</t>
    </rPh>
    <rPh sb="5" eb="6">
      <t>オカ</t>
    </rPh>
    <rPh sb="6" eb="7">
      <t>ヒガシ</t>
    </rPh>
    <phoneticPr fontId="2"/>
  </si>
  <si>
    <t>097-543-2981</t>
  </si>
  <si>
    <t>大分県立別府翔青高等学校</t>
    <rPh sb="6" eb="7">
      <t>ショウ</t>
    </rPh>
    <rPh sb="7" eb="8">
      <t>アオ</t>
    </rPh>
    <phoneticPr fontId="2"/>
  </si>
  <si>
    <t>オオイタケンリツ ベップショウセイ コウトウガッコウ</t>
    <phoneticPr fontId="10"/>
  </si>
  <si>
    <t>874-0903</t>
  </si>
  <si>
    <t>0977-22-3141</t>
  </si>
  <si>
    <t>大分県立別府鶴見丘高等学校</t>
    <rPh sb="0" eb="2">
      <t>オオイタ</t>
    </rPh>
    <rPh sb="4" eb="6">
      <t>ベップ</t>
    </rPh>
    <rPh sb="6" eb="8">
      <t>ツルミ</t>
    </rPh>
    <rPh sb="8" eb="9">
      <t>オカ</t>
    </rPh>
    <rPh sb="9" eb="11">
      <t>コウトウ</t>
    </rPh>
    <rPh sb="11" eb="13">
      <t>ガッコウ</t>
    </rPh>
    <phoneticPr fontId="2"/>
  </si>
  <si>
    <t>オオイタケンリツ ベップツルミガオカ コウトウガッコウ</t>
    <phoneticPr fontId="10"/>
  </si>
  <si>
    <t>大分県立杵築高等学校</t>
  </si>
  <si>
    <t>オオイタケンリツ キツキ コウトウガッコウ</t>
    <phoneticPr fontId="10"/>
  </si>
  <si>
    <t>873-0014</t>
  </si>
  <si>
    <t>0978-62-2037</t>
  </si>
  <si>
    <t>大分県立佐伯鶴城高等学校</t>
  </si>
  <si>
    <t>オオイタケンリツ サイキカクジョウ コウトウガッコウ</t>
    <phoneticPr fontId="10"/>
  </si>
  <si>
    <t>876-0848</t>
  </si>
  <si>
    <t>0972-22-3101</t>
  </si>
  <si>
    <t>日本文理大学附属高等学校</t>
    <rPh sb="0" eb="2">
      <t>ニホン</t>
    </rPh>
    <rPh sb="2" eb="4">
      <t>ブンリ</t>
    </rPh>
    <rPh sb="4" eb="6">
      <t>ダイガク</t>
    </rPh>
    <rPh sb="6" eb="8">
      <t>フゾク</t>
    </rPh>
    <rPh sb="8" eb="10">
      <t>コウトウ</t>
    </rPh>
    <rPh sb="10" eb="12">
      <t>ガッコウ</t>
    </rPh>
    <phoneticPr fontId="2"/>
  </si>
  <si>
    <t>ニッポンブンリダイガク フゾク コウトウガッコウ</t>
    <phoneticPr fontId="10"/>
  </si>
  <si>
    <t>876-0811</t>
  </si>
  <si>
    <t>佐伯市鶴谷町2-1-10</t>
    <rPh sb="3" eb="5">
      <t>ツルヤ</t>
    </rPh>
    <rPh sb="5" eb="6">
      <t>マチ</t>
    </rPh>
    <phoneticPr fontId="2"/>
  </si>
  <si>
    <t>0972-22-3501</t>
  </si>
  <si>
    <t>大分県立竹田高等学校</t>
  </si>
  <si>
    <t>オオイタケンリツ タケタ コウトウガッコウ</t>
    <phoneticPr fontId="10"/>
  </si>
  <si>
    <t>器楽部</t>
    <rPh sb="0" eb="2">
      <t>キガク</t>
    </rPh>
    <rPh sb="2" eb="3">
      <t>ブ</t>
    </rPh>
    <phoneticPr fontId="10"/>
  </si>
  <si>
    <t>878-0013</t>
  </si>
  <si>
    <t>0974-63-3401</t>
  </si>
  <si>
    <t>大分県立日田高等学校</t>
  </si>
  <si>
    <t>オオイタケンリツ ヒタ コウトウガッコウ</t>
    <phoneticPr fontId="10"/>
  </si>
  <si>
    <t>877-0025</t>
  </si>
  <si>
    <t>日田市田島2-9-30</t>
    <rPh sb="3" eb="5">
      <t>タジマ</t>
    </rPh>
    <phoneticPr fontId="2"/>
  </si>
  <si>
    <t>0973-23-0166</t>
  </si>
  <si>
    <t>大分県立日田林工高等学校</t>
  </si>
  <si>
    <t>オオイタケンリツ ヒタリンコウ コウトウガッコウ</t>
    <phoneticPr fontId="10"/>
  </si>
  <si>
    <t>877-0083</t>
  </si>
  <si>
    <t>0973-22-5171</t>
  </si>
  <si>
    <t>昭和学園高等学校</t>
    <rPh sb="2" eb="4">
      <t>ガクエン</t>
    </rPh>
    <phoneticPr fontId="2"/>
  </si>
  <si>
    <t>ショウワガクエン コウトウガッコウ</t>
    <phoneticPr fontId="10"/>
  </si>
  <si>
    <t>877-0082</t>
  </si>
  <si>
    <t>藤蔭高等学校</t>
    <rPh sb="0" eb="1">
      <t>フジ</t>
    </rPh>
    <rPh sb="1" eb="2">
      <t>カゲ</t>
    </rPh>
    <rPh sb="2" eb="4">
      <t>コウトウ</t>
    </rPh>
    <rPh sb="4" eb="6">
      <t>ガッコウ</t>
    </rPh>
    <phoneticPr fontId="2"/>
  </si>
  <si>
    <t>トウイン コウトウガッコウ</t>
    <phoneticPr fontId="10"/>
  </si>
  <si>
    <t>877-0026</t>
  </si>
  <si>
    <t>日田市田島本町5-41</t>
    <rPh sb="3" eb="5">
      <t>タジマ</t>
    </rPh>
    <rPh sb="5" eb="7">
      <t>ホンマチ</t>
    </rPh>
    <phoneticPr fontId="2"/>
  </si>
  <si>
    <t>0973-24-2737</t>
  </si>
  <si>
    <t>大分県立中津北高等学校</t>
  </si>
  <si>
    <t>オオイタケンリツ ナカツキタ コウトウガッコウ</t>
    <phoneticPr fontId="10"/>
  </si>
  <si>
    <t>0979-22-0244</t>
  </si>
  <si>
    <t>大分県立中津南高等学校</t>
  </si>
  <si>
    <t>オオイタケンリツ ナカツミナミ コウトウガッコウ</t>
    <phoneticPr fontId="10"/>
  </si>
  <si>
    <t>871-0043</t>
  </si>
  <si>
    <t>0979-22-0224</t>
  </si>
  <si>
    <t>大分県立中津東高等学校</t>
    <rPh sb="6" eb="7">
      <t>ヒガシ</t>
    </rPh>
    <phoneticPr fontId="2"/>
  </si>
  <si>
    <t>オオイタケンリツ ナカツヒガシ コウトウガッコウ</t>
    <phoneticPr fontId="10"/>
  </si>
  <si>
    <t>871-0004</t>
  </si>
  <si>
    <t>中津市上如水145-3</t>
    <rPh sb="3" eb="6">
      <t>カミジョスイ</t>
    </rPh>
    <phoneticPr fontId="2"/>
  </si>
  <si>
    <t>0979-32-3800</t>
  </si>
  <si>
    <t>センジョウガクエン ヒガシキュウシュウリュウコク コウトウガッコウ</t>
    <phoneticPr fontId="10"/>
  </si>
  <si>
    <t>871-0031</t>
  </si>
  <si>
    <t>中津市中殿527</t>
    <rPh sb="3" eb="5">
      <t>ナカドノ</t>
    </rPh>
    <phoneticPr fontId="2"/>
  </si>
  <si>
    <t>0979-22-0416</t>
  </si>
  <si>
    <t>大分県立宇佐高等学校</t>
    <rPh sb="4" eb="6">
      <t>ウサ</t>
    </rPh>
    <phoneticPr fontId="2"/>
  </si>
  <si>
    <t>オオイタケンリツ ウサ コウトウガッコウ</t>
    <phoneticPr fontId="10"/>
  </si>
  <si>
    <t>872-0102</t>
  </si>
  <si>
    <t>宇佐市南宇佐1543</t>
    <rPh sb="3" eb="6">
      <t>ミナミウサ</t>
    </rPh>
    <phoneticPr fontId="2"/>
  </si>
  <si>
    <t>0978-37-0117</t>
  </si>
  <si>
    <t>大分県立高田高等学校</t>
  </si>
  <si>
    <t>オオイタケンリツ タカダ コウトウガッコウ</t>
    <phoneticPr fontId="10"/>
  </si>
  <si>
    <t>0978-22-3145</t>
  </si>
  <si>
    <t>大分県立玖珠美山高等学校</t>
    <rPh sb="4" eb="6">
      <t>クス</t>
    </rPh>
    <rPh sb="6" eb="7">
      <t>ウツク</t>
    </rPh>
    <rPh sb="7" eb="8">
      <t>ヤマ</t>
    </rPh>
    <rPh sb="8" eb="10">
      <t>コウトウ</t>
    </rPh>
    <phoneticPr fontId="2"/>
  </si>
  <si>
    <t>オオイタケンリツ クスミヤマ コウトウガッコウ</t>
    <phoneticPr fontId="10"/>
  </si>
  <si>
    <t>879-4403</t>
  </si>
  <si>
    <t>0973-72-1148</t>
  </si>
  <si>
    <t>大分県立三重総合高等学校</t>
    <rPh sb="0" eb="2">
      <t>オオイタ</t>
    </rPh>
    <rPh sb="2" eb="4">
      <t>ケンリツ</t>
    </rPh>
    <rPh sb="4" eb="6">
      <t>ミエ</t>
    </rPh>
    <rPh sb="6" eb="8">
      <t>ソウゴウ</t>
    </rPh>
    <rPh sb="8" eb="10">
      <t>コウトウ</t>
    </rPh>
    <rPh sb="10" eb="12">
      <t>ガッコウ</t>
    </rPh>
    <phoneticPr fontId="2"/>
  </si>
  <si>
    <t>オオイタケンリツ ミエソウゴウ コウトウガッコウ</t>
    <phoneticPr fontId="10"/>
  </si>
  <si>
    <t>879-7141</t>
  </si>
  <si>
    <t>豊後大野市三重町秋葉1010</t>
    <rPh sb="0" eb="2">
      <t>ブンゴ</t>
    </rPh>
    <rPh sb="2" eb="5">
      <t>オオノシ</t>
    </rPh>
    <rPh sb="5" eb="8">
      <t>ミエマチ</t>
    </rPh>
    <rPh sb="8" eb="10">
      <t>アキバ</t>
    </rPh>
    <phoneticPr fontId="2"/>
  </si>
  <si>
    <t>0974-22-5500</t>
  </si>
  <si>
    <t>オオイタダイガク ブンカカイ スイソウガクブ</t>
    <phoneticPr fontId="10"/>
  </si>
  <si>
    <t>ベップダイガク スイソウガクダン</t>
    <phoneticPr fontId="10"/>
  </si>
  <si>
    <t>874-8501</t>
  </si>
  <si>
    <t>0977-66-0101</t>
  </si>
  <si>
    <t>870-0992</t>
  </si>
  <si>
    <t>大分県庁職員吹奏楽団</t>
  </si>
  <si>
    <t>オオイタケンチョウ ショクイン スイソウガクダン</t>
    <phoneticPr fontId="10"/>
  </si>
  <si>
    <t>870-1168</t>
  </si>
  <si>
    <t>大分市松が丘4-10-10</t>
    <rPh sb="3" eb="4">
      <t>マツ</t>
    </rPh>
    <rPh sb="5" eb="6">
      <t>オカ</t>
    </rPh>
    <phoneticPr fontId="2"/>
  </si>
  <si>
    <t>ジョリーカンパニー・ウインドアンサンブル</t>
    <phoneticPr fontId="10"/>
  </si>
  <si>
    <t>874-0923</t>
  </si>
  <si>
    <t>ウスキ ウインドアンサンブル</t>
    <phoneticPr fontId="10"/>
  </si>
  <si>
    <t>870-0153</t>
  </si>
  <si>
    <t>佐伯市民吹奏楽団</t>
  </si>
  <si>
    <t>サイキシミン スイソウガクダン</t>
    <phoneticPr fontId="10"/>
  </si>
  <si>
    <t>874-0833</t>
  </si>
  <si>
    <t>鶴崎吹奏楽団</t>
  </si>
  <si>
    <t>ツルサキ スイソウガクダン</t>
    <phoneticPr fontId="10"/>
  </si>
  <si>
    <t>中津市民吹奏楽団</t>
  </si>
  <si>
    <t>ナカツシミン スイソウガクダン</t>
    <phoneticPr fontId="10"/>
  </si>
  <si>
    <t>ジョヴィアル リング・ウインド オーケストラ</t>
    <phoneticPr fontId="10"/>
  </si>
  <si>
    <t>879ｰ1131</t>
  </si>
  <si>
    <t>アンサンブル オオイタ</t>
    <phoneticPr fontId="10"/>
  </si>
  <si>
    <t>ＡＢＣ吹奏楽団</t>
    <rPh sb="3" eb="5">
      <t>スイソウ</t>
    </rPh>
    <rPh sb="5" eb="7">
      <t>ガクダン</t>
    </rPh>
    <phoneticPr fontId="2"/>
  </si>
  <si>
    <t>エービーシー スイソウガクダン</t>
    <phoneticPr fontId="10"/>
  </si>
  <si>
    <t>870-1135</t>
  </si>
  <si>
    <t>アンバ イン ブルーバーズ</t>
    <phoneticPr fontId="10"/>
  </si>
  <si>
    <t>874-0841</t>
  </si>
  <si>
    <t>ホルンパーティー オオイタ</t>
    <phoneticPr fontId="10"/>
  </si>
  <si>
    <t>ヤンモサウンズ・イン・ブラス</t>
  </si>
  <si>
    <t>ヤンモサウンズ イン ブラス</t>
    <phoneticPr fontId="10"/>
  </si>
  <si>
    <t>874-0012</t>
  </si>
  <si>
    <t>玖珠町立くす星翔中学校</t>
    <rPh sb="6" eb="7">
      <t>ホシ</t>
    </rPh>
    <rPh sb="7" eb="8">
      <t>カケル</t>
    </rPh>
    <rPh sb="8" eb="11">
      <t>チュウガッコウ</t>
    </rPh>
    <phoneticPr fontId="2"/>
  </si>
  <si>
    <t>日本製鉄大分吹奏楽団</t>
    <rPh sb="0" eb="2">
      <t>ニホン</t>
    </rPh>
    <rPh sb="2" eb="4">
      <t>セイテツ</t>
    </rPh>
    <rPh sb="4" eb="6">
      <t>オオイタ</t>
    </rPh>
    <rPh sb="6" eb="8">
      <t>スイソウ</t>
    </rPh>
    <rPh sb="8" eb="10">
      <t>ガクダン</t>
    </rPh>
    <phoneticPr fontId="2"/>
  </si>
  <si>
    <t/>
  </si>
  <si>
    <t>小学生</t>
    <rPh sb="0" eb="1">
      <t>ショウ</t>
    </rPh>
    <rPh sb="1" eb="2">
      <t>ガク</t>
    </rPh>
    <rPh sb="2" eb="3">
      <t>セイ</t>
    </rPh>
    <phoneticPr fontId="3"/>
  </si>
  <si>
    <t>870-0045</t>
  </si>
  <si>
    <t>大分市城崎町3-2-36プランタン城崎603</t>
    <rPh sb="5" eb="6">
      <t>マチ</t>
    </rPh>
    <phoneticPr fontId="2"/>
  </si>
  <si>
    <t>フリューゲルホルン</t>
    <phoneticPr fontId="2"/>
  </si>
  <si>
    <t>F.Hr</t>
    <phoneticPr fontId="2"/>
  </si>
  <si>
    <t>フリューゲルホルン</t>
    <phoneticPr fontId="2"/>
  </si>
  <si>
    <r>
      <t>このExcelファイルを保存して</t>
    </r>
    <r>
      <rPr>
        <sz val="12"/>
        <rFont val="AR丸ゴシック体M"/>
        <family val="3"/>
        <charset val="128"/>
      </rPr>
      <t xml:space="preserve"> </t>
    </r>
    <r>
      <rPr>
        <b/>
        <sz val="12"/>
        <color rgb="FF0000FF"/>
        <rFont val="AR丸ゴシック体M"/>
        <family val="3"/>
        <charset val="128"/>
      </rPr>
      <t>daisuiren＠dolphin.ocn.ne.jp</t>
    </r>
    <r>
      <rPr>
        <sz val="12"/>
        <rFont val="AR丸ゴシック体M"/>
        <family val="3"/>
        <charset val="128"/>
      </rPr>
      <t xml:space="preserve"> </t>
    </r>
    <r>
      <rPr>
        <sz val="11"/>
        <rFont val="AR丸ゴシック体M"/>
        <family val="3"/>
        <charset val="128"/>
      </rPr>
      <t>へメール送信</t>
    </r>
    <rPh sb="12" eb="14">
      <t>ホゾン</t>
    </rPh>
    <rPh sb="49" eb="51">
      <t>ソウシン</t>
    </rPh>
    <phoneticPr fontId="2"/>
  </si>
  <si>
    <t>090-2086-7971</t>
    <phoneticPr fontId="10"/>
  </si>
  <si>
    <t>日田市日ノ隈町578-1</t>
    <rPh sb="0" eb="3">
      <t>ヒタシ</t>
    </rPh>
    <rPh sb="3" eb="4">
      <t>ヒ</t>
    </rPh>
    <rPh sb="5" eb="7">
      <t>クママチ</t>
    </rPh>
    <phoneticPr fontId="2"/>
  </si>
  <si>
    <t>870-0130</t>
  </si>
  <si>
    <t>大分市横尾東町1-23-1</t>
    <rPh sb="3" eb="5">
      <t>ヨコオ</t>
    </rPh>
    <rPh sb="5" eb="7">
      <t>ヒガシマチ</t>
    </rPh>
    <phoneticPr fontId="2"/>
  </si>
  <si>
    <t>大分市皆春1200</t>
    <phoneticPr fontId="10"/>
  </si>
  <si>
    <t>大分市寺崎町1-10-1</t>
    <phoneticPr fontId="10"/>
  </si>
  <si>
    <t>大分市明野南3-7-1</t>
    <phoneticPr fontId="10"/>
  </si>
  <si>
    <t>大分市上野町4-5</t>
    <phoneticPr fontId="10"/>
  </si>
  <si>
    <t>大分市高崎2-20-1</t>
    <phoneticPr fontId="10"/>
  </si>
  <si>
    <t>大分市二又町1-4-53</t>
    <rPh sb="3" eb="5">
      <t>フタマタ</t>
    </rPh>
    <rPh sb="5" eb="6">
      <t>チョウ</t>
    </rPh>
    <phoneticPr fontId="2"/>
  </si>
  <si>
    <t>大分市荏隈754-19</t>
    <phoneticPr fontId="10"/>
  </si>
  <si>
    <t>大分市牧上町14-19</t>
    <phoneticPr fontId="10"/>
  </si>
  <si>
    <t>大分市羽田349</t>
    <phoneticPr fontId="10"/>
  </si>
  <si>
    <t>大分市大字市589-2</t>
    <phoneticPr fontId="10"/>
  </si>
  <si>
    <t>大分市田尻123-1</t>
    <rPh sb="3" eb="5">
      <t>タジリ</t>
    </rPh>
    <phoneticPr fontId="2"/>
  </si>
  <si>
    <t>870-0846</t>
  </si>
  <si>
    <t>大分市花園3-3-1</t>
    <rPh sb="3" eb="5">
      <t>ハナゾノ</t>
    </rPh>
    <phoneticPr fontId="2"/>
  </si>
  <si>
    <t>別府市亀川231</t>
    <phoneticPr fontId="10"/>
  </si>
  <si>
    <t>別府市鶴見3682-3</t>
    <phoneticPr fontId="10"/>
  </si>
  <si>
    <t>別府市鶴見950-5</t>
    <phoneticPr fontId="10"/>
  </si>
  <si>
    <t>中津市是則845</t>
    <phoneticPr fontId="10"/>
  </si>
  <si>
    <t>中津市牛神459-2</t>
    <phoneticPr fontId="10"/>
  </si>
  <si>
    <t>0979-22-0448</t>
  </si>
  <si>
    <t>中津市中央町1-4-50</t>
    <phoneticPr fontId="10"/>
  </si>
  <si>
    <t>中津市永添2454-1</t>
    <phoneticPr fontId="10"/>
  </si>
  <si>
    <t>中津市三光成恒592-1</t>
    <phoneticPr fontId="10"/>
  </si>
  <si>
    <t>宇佐市四日市3315</t>
    <phoneticPr fontId="10"/>
  </si>
  <si>
    <t>宇佐市長洲1527</t>
    <phoneticPr fontId="10"/>
  </si>
  <si>
    <t>津久見市文京町1-6</t>
    <phoneticPr fontId="10"/>
  </si>
  <si>
    <t>佐伯市長谷9914-1</t>
    <phoneticPr fontId="10"/>
  </si>
  <si>
    <t>佐伯市長島町1-1-1</t>
    <phoneticPr fontId="10"/>
  </si>
  <si>
    <t>佐伯市城南町17-1</t>
    <phoneticPr fontId="10"/>
  </si>
  <si>
    <t>臼杵市臼杵71-18</t>
    <phoneticPr fontId="10"/>
  </si>
  <si>
    <t>杵築市南杵築2063</t>
    <rPh sb="0" eb="3">
      <t>キツキシ</t>
    </rPh>
    <rPh sb="3" eb="4">
      <t>ミナミ</t>
    </rPh>
    <rPh sb="4" eb="6">
      <t>キツキ</t>
    </rPh>
    <phoneticPr fontId="2"/>
  </si>
  <si>
    <t>国東市安岐町中園408</t>
    <phoneticPr fontId="10"/>
  </si>
  <si>
    <t>由布市庄内町柿原49番地</t>
    <rPh sb="10" eb="12">
      <t>バンチ</t>
    </rPh>
    <phoneticPr fontId="2"/>
  </si>
  <si>
    <t>由布市挾間町向原440番地</t>
    <phoneticPr fontId="10"/>
  </si>
  <si>
    <t>速見郡日出町2627番地</t>
    <phoneticPr fontId="10"/>
  </si>
  <si>
    <t>速見郡日出町大神3120番地</t>
    <rPh sb="0" eb="3">
      <t>ハヤミグン</t>
    </rPh>
    <rPh sb="3" eb="6">
      <t>ヒジマチ</t>
    </rPh>
    <rPh sb="6" eb="8">
      <t>オオガ</t>
    </rPh>
    <phoneticPr fontId="2"/>
  </si>
  <si>
    <t>玖珠郡玖珠町帆足505番地</t>
    <rPh sb="6" eb="8">
      <t>ホアシ</t>
    </rPh>
    <phoneticPr fontId="2"/>
  </si>
  <si>
    <t>0973-72-7007</t>
  </si>
  <si>
    <t>0973-73-2664</t>
  </si>
  <si>
    <t>平松学園 大分東明高等学校</t>
    <rPh sb="0" eb="4">
      <t>ヒラマツガクエン</t>
    </rPh>
    <phoneticPr fontId="2"/>
  </si>
  <si>
    <t>大分市明野高尾1-6-1</t>
    <phoneticPr fontId="10"/>
  </si>
  <si>
    <t>097-552-6696</t>
  </si>
  <si>
    <t>大分市上野丘2-10-1</t>
    <phoneticPr fontId="10"/>
  </si>
  <si>
    <t>大分市今津留1-19-1</t>
    <phoneticPr fontId="10"/>
  </si>
  <si>
    <t>大分市南鶴崎3-5-1</t>
    <phoneticPr fontId="10"/>
  </si>
  <si>
    <t>大分市屋山2009番地</t>
    <phoneticPr fontId="10"/>
  </si>
  <si>
    <t>870-8560</t>
  </si>
  <si>
    <t>大分市新春日町2-1-1</t>
    <phoneticPr fontId="10"/>
  </si>
  <si>
    <t>870-1109</t>
  </si>
  <si>
    <t>大分市判田台南1-1-1</t>
    <rPh sb="5" eb="6">
      <t>ダイ</t>
    </rPh>
    <rPh sb="6" eb="7">
      <t>ミナミ</t>
    </rPh>
    <phoneticPr fontId="2"/>
  </si>
  <si>
    <t>大分市玉沢1250</t>
    <phoneticPr fontId="10"/>
  </si>
  <si>
    <t>大分市西浜4-2</t>
    <phoneticPr fontId="10"/>
  </si>
  <si>
    <t>別府市野口原3088-91</t>
    <phoneticPr fontId="10"/>
  </si>
  <si>
    <t>別府市東荘園4433-2</t>
    <rPh sb="0" eb="3">
      <t>ベップシ</t>
    </rPh>
    <rPh sb="3" eb="6">
      <t>ヒガシソウエン</t>
    </rPh>
    <phoneticPr fontId="2"/>
  </si>
  <si>
    <t>097７-21-0118</t>
  </si>
  <si>
    <t>メイホウ チュウガッコウ・コウトウガッコウ</t>
    <phoneticPr fontId="10"/>
  </si>
  <si>
    <t>0977-27-3311</t>
  </si>
  <si>
    <t>中津市中央町1-6-83</t>
    <phoneticPr fontId="10"/>
  </si>
  <si>
    <t>中津市高畑2093</t>
    <phoneticPr fontId="10"/>
  </si>
  <si>
    <t>豊後高田市玉津1834-1</t>
    <phoneticPr fontId="10"/>
  </si>
  <si>
    <t>吹奏楽部</t>
    <phoneticPr fontId="10"/>
  </si>
  <si>
    <t>日田市吹上町30</t>
    <phoneticPr fontId="10"/>
  </si>
  <si>
    <t>0973-22-7420</t>
  </si>
  <si>
    <t>器楽部</t>
    <phoneticPr fontId="10"/>
  </si>
  <si>
    <t>竹田市竹田2642</t>
    <phoneticPr fontId="10"/>
  </si>
  <si>
    <t>佐伯市城下東町7-1</t>
    <phoneticPr fontId="10"/>
  </si>
  <si>
    <t>杵築市本庄2379</t>
    <phoneticPr fontId="10"/>
  </si>
  <si>
    <t>玖珠郡玖珠町帆足160</t>
    <phoneticPr fontId="10"/>
  </si>
  <si>
    <t>大分大学文化会吹奏楽部</t>
  </si>
  <si>
    <t>870-1124</t>
  </si>
  <si>
    <t>別府大学吹奏楽団</t>
    <rPh sb="0" eb="2">
      <t>ベップ</t>
    </rPh>
    <rPh sb="2" eb="4">
      <t>ダイガク</t>
    </rPh>
    <rPh sb="4" eb="6">
      <t>スイソウ</t>
    </rPh>
    <rPh sb="6" eb="8">
      <t>ガクダン</t>
    </rPh>
    <phoneticPr fontId="2"/>
  </si>
  <si>
    <t>別府市北石垣82　</t>
    <rPh sb="0" eb="2">
      <t>ベップ</t>
    </rPh>
    <rPh sb="2" eb="3">
      <t>オオイタシ</t>
    </rPh>
    <rPh sb="3" eb="4">
      <t>キタ</t>
    </rPh>
    <rPh sb="4" eb="6">
      <t>イシガキ</t>
    </rPh>
    <phoneticPr fontId="2"/>
  </si>
  <si>
    <t>ニッポンセイテツ オオイタ スイソウガクダン</t>
    <phoneticPr fontId="10"/>
  </si>
  <si>
    <t>大分市西ノ洲１番地 日本製鉄(株)九州製鉄所大分地区 スラグ室付</t>
    <rPh sb="0" eb="3">
      <t>オオイタシ</t>
    </rPh>
    <rPh sb="3" eb="4">
      <t>ニシ</t>
    </rPh>
    <rPh sb="5" eb="6">
      <t>ス</t>
    </rPh>
    <rPh sb="7" eb="9">
      <t>バンチ</t>
    </rPh>
    <rPh sb="10" eb="12">
      <t>ニホン</t>
    </rPh>
    <rPh sb="12" eb="14">
      <t>セイテツ</t>
    </rPh>
    <rPh sb="15" eb="16">
      <t>カブ</t>
    </rPh>
    <rPh sb="17" eb="19">
      <t>キュウシュウ</t>
    </rPh>
    <rPh sb="19" eb="21">
      <t>セイテツ</t>
    </rPh>
    <rPh sb="21" eb="22">
      <t>ショ</t>
    </rPh>
    <rPh sb="22" eb="24">
      <t>オオイタ</t>
    </rPh>
    <rPh sb="24" eb="26">
      <t>チク</t>
    </rPh>
    <rPh sb="30" eb="31">
      <t>シツ</t>
    </rPh>
    <rPh sb="31" eb="32">
      <t>ツキ</t>
    </rPh>
    <phoneticPr fontId="2"/>
  </si>
  <si>
    <t>097-553-3253</t>
  </si>
  <si>
    <t>響ウインドアンサンブル</t>
    <rPh sb="0" eb="1">
      <t>ヒビ</t>
    </rPh>
    <phoneticPr fontId="2"/>
  </si>
  <si>
    <t>ヒビキ ウインドアンサンブル</t>
    <phoneticPr fontId="10"/>
  </si>
  <si>
    <t>アルトフルート</t>
    <phoneticPr fontId="2"/>
  </si>
  <si>
    <t>注2)↑</t>
    <rPh sb="0" eb="1">
      <t>チュウ</t>
    </rPh>
    <phoneticPr fontId="2"/>
  </si>
  <si>
    <t>日田市立日隈小学校</t>
    <rPh sb="0" eb="2">
      <t>ヒタ</t>
    </rPh>
    <rPh sb="2" eb="4">
      <t>シリツ</t>
    </rPh>
    <rPh sb="4" eb="6">
      <t>ヒグマ</t>
    </rPh>
    <rPh sb="6" eb="9">
      <t>ショウガッコウ</t>
    </rPh>
    <phoneticPr fontId="2"/>
  </si>
  <si>
    <t>879-0521</t>
  </si>
  <si>
    <t>杵築市杵築1番地</t>
    <rPh sb="0" eb="3">
      <t>キツキシ</t>
    </rPh>
    <rPh sb="3" eb="5">
      <t>キツキ</t>
    </rPh>
    <rPh sb="6" eb="8">
      <t>バンチ</t>
    </rPh>
    <phoneticPr fontId="2"/>
  </si>
  <si>
    <t>大分市千代町2-4-4</t>
    <phoneticPr fontId="10"/>
  </si>
  <si>
    <t>大分中学校･大分高等学校</t>
    <rPh sb="2" eb="5">
      <t>チュウガッコウ</t>
    </rPh>
    <rPh sb="6" eb="8">
      <t>オオイタ</t>
    </rPh>
    <phoneticPr fontId="2"/>
  </si>
  <si>
    <t>明豊中学･高等学校</t>
    <rPh sb="0" eb="2">
      <t>メイホウ</t>
    </rPh>
    <rPh sb="2" eb="4">
      <t>チュウガク</t>
    </rPh>
    <rPh sb="5" eb="9">
      <t>コウトウガッコウ</t>
    </rPh>
    <phoneticPr fontId="2"/>
  </si>
  <si>
    <t>別府市野口原3088</t>
    <phoneticPr fontId="10"/>
  </si>
  <si>
    <t>日田市日の出町１４</t>
  </si>
  <si>
    <t>大分市旦野原860-106 ハミングバード206</t>
    <rPh sb="0" eb="3">
      <t>オオイタシ</t>
    </rPh>
    <rPh sb="3" eb="4">
      <t>ダン</t>
    </rPh>
    <rPh sb="4" eb="5">
      <t>ノ</t>
    </rPh>
    <rPh sb="5" eb="6">
      <t>ハル</t>
    </rPh>
    <phoneticPr fontId="2"/>
  </si>
  <si>
    <t>097-554-7446</t>
  </si>
  <si>
    <t>立命館アジア太平洋大学吹奏楽部</t>
    <rPh sb="0" eb="3">
      <t>リツメイカン</t>
    </rPh>
    <rPh sb="6" eb="9">
      <t>タイヘイヨウ</t>
    </rPh>
    <rPh sb="9" eb="11">
      <t>ダイガク</t>
    </rPh>
    <rPh sb="11" eb="13">
      <t>スイソウ</t>
    </rPh>
    <rPh sb="14" eb="15">
      <t>ブ</t>
    </rPh>
    <phoneticPr fontId="2"/>
  </si>
  <si>
    <t>リツメイカン アジアタイヘイヨウダイガク スイソウガクブ</t>
    <phoneticPr fontId="10"/>
  </si>
  <si>
    <t>874-0022</t>
  </si>
  <si>
    <t>別府市亀川東町27-33 メゾンブルーバード201</t>
    <rPh sb="0" eb="3">
      <t>ベップシ</t>
    </rPh>
    <rPh sb="3" eb="5">
      <t>カメガワ</t>
    </rPh>
    <rPh sb="5" eb="7">
      <t>ヒガシマチ</t>
    </rPh>
    <phoneticPr fontId="2"/>
  </si>
  <si>
    <t>0977-78-1104</t>
  </si>
  <si>
    <t>090-9485-7379</t>
    <phoneticPr fontId="10"/>
  </si>
  <si>
    <t>080-5265-6513</t>
  </si>
  <si>
    <t>臼杵ウインドアンサンブル</t>
  </si>
  <si>
    <t>090-5934-2770</t>
  </si>
  <si>
    <t>090-8401-1548</t>
    <phoneticPr fontId="2"/>
  </si>
  <si>
    <t>090-2517-0237</t>
  </si>
  <si>
    <t>ホルンパーティ～☆おおいた</t>
    <phoneticPr fontId="10"/>
  </si>
  <si>
    <t>870-0275</t>
  </si>
  <si>
    <t>090-7292-0539</t>
    <phoneticPr fontId="2"/>
  </si>
  <si>
    <t>注3)↓</t>
    <rPh sb="0" eb="1">
      <t>チュウ</t>
    </rPh>
    <phoneticPr fontId="2"/>
  </si>
  <si>
    <t>注3)　間違いが多いので注意ください！</t>
    <rPh sb="0" eb="1">
      <t>チュウ</t>
    </rPh>
    <rPh sb="4" eb="6">
      <t>マチガ</t>
    </rPh>
    <rPh sb="8" eb="9">
      <t>オオ</t>
    </rPh>
    <rPh sb="12" eb="14">
      <t>チュウイ</t>
    </rPh>
    <phoneticPr fontId="2"/>
  </si>
  <si>
    <t>大分県アンサンブルコンテスト【プログラムデータ原稿】</t>
    <rPh sb="0" eb="3">
      <t>オオイタケン</t>
    </rPh>
    <rPh sb="23" eb="25">
      <t>ゲンコウ</t>
    </rPh>
    <phoneticPr fontId="2"/>
  </si>
  <si>
    <r>
      <t>　【入力要領】
　　小学生の部　→</t>
    </r>
    <r>
      <rPr>
        <b/>
        <sz val="11"/>
        <rFont val="AR丸ゴシック体M"/>
        <family val="3"/>
        <charset val="128"/>
      </rPr>
      <t>１　</t>
    </r>
    <r>
      <rPr>
        <sz val="11"/>
        <rFont val="AR丸ゴシック体M"/>
        <family val="3"/>
        <charset val="128"/>
      </rPr>
      <t>　中学生の部　→</t>
    </r>
    <r>
      <rPr>
        <b/>
        <sz val="11"/>
        <rFont val="AR丸ゴシック体M"/>
        <family val="3"/>
        <charset val="128"/>
      </rPr>
      <t>２</t>
    </r>
    <r>
      <rPr>
        <sz val="11"/>
        <rFont val="AR丸ゴシック体M"/>
        <family val="3"/>
        <charset val="128"/>
      </rPr>
      <t>　　　高等学校の部　→</t>
    </r>
    <r>
      <rPr>
        <b/>
        <sz val="11"/>
        <rFont val="AR丸ゴシック体M"/>
        <family val="3"/>
        <charset val="128"/>
      </rPr>
      <t>３</t>
    </r>
    <r>
      <rPr>
        <sz val="11"/>
        <rFont val="AR丸ゴシック体M"/>
        <family val="3"/>
        <charset val="128"/>
      </rPr>
      <t xml:space="preserve">
　　大学の部　→</t>
    </r>
    <r>
      <rPr>
        <b/>
        <sz val="11"/>
        <rFont val="AR丸ゴシック体M"/>
        <family val="3"/>
        <charset val="128"/>
      </rPr>
      <t>４</t>
    </r>
    <r>
      <rPr>
        <sz val="11"/>
        <rFont val="AR丸ゴシック体M"/>
        <family val="3"/>
        <charset val="128"/>
      </rPr>
      <t>　　　職場・一般の部　→</t>
    </r>
    <r>
      <rPr>
        <b/>
        <sz val="11"/>
        <rFont val="AR丸ゴシック体M"/>
        <family val="3"/>
        <charset val="128"/>
      </rPr>
      <t>５</t>
    </r>
    <rPh sb="10" eb="13">
      <t>ショウガクセイ</t>
    </rPh>
    <rPh sb="14" eb="15">
      <t>ブ</t>
    </rPh>
    <rPh sb="20" eb="23">
      <t>チュウガクセイ</t>
    </rPh>
    <rPh sb="24" eb="25">
      <t>ブ</t>
    </rPh>
    <rPh sb="31" eb="33">
      <t>コウトウ</t>
    </rPh>
    <rPh sb="33" eb="35">
      <t>ガッコウ</t>
    </rPh>
    <rPh sb="36" eb="37">
      <t>ブ</t>
    </rPh>
    <rPh sb="43" eb="45">
      <t>ダイガク</t>
    </rPh>
    <rPh sb="46" eb="47">
      <t>ブ</t>
    </rPh>
    <rPh sb="53" eb="55">
      <t>ショクバ</t>
    </rPh>
    <rPh sb="56" eb="58">
      <t>イッパン</t>
    </rPh>
    <rPh sb="59" eb="60">
      <t>ブ</t>
    </rPh>
    <phoneticPr fontId="3"/>
  </si>
  <si>
    <t>タケタシ チュウガクセイ　スイソウガククラブ</t>
    <phoneticPr fontId="10"/>
  </si>
  <si>
    <t>竹田市大字会々3423-1(竹田市立竹田中学校内)</t>
    <rPh sb="3" eb="5">
      <t>オオアザ</t>
    </rPh>
    <rPh sb="5" eb="6">
      <t>カイ</t>
    </rPh>
    <phoneticPr fontId="2"/>
  </si>
  <si>
    <t>中学生</t>
    <rPh sb="0" eb="3">
      <t>チュウガクセイ</t>
    </rPh>
    <phoneticPr fontId="3"/>
  </si>
  <si>
    <t>アスクスウインズ</t>
    <phoneticPr fontId="2"/>
  </si>
  <si>
    <t>アランパブリケーションズ</t>
    <phoneticPr fontId="2"/>
  </si>
  <si>
    <r>
      <t>アルフレッド(ベルウィン</t>
    </r>
    <r>
      <rPr>
        <sz val="11"/>
        <rFont val="AR丸ゴシック体M"/>
        <family val="3"/>
        <charset val="128"/>
      </rPr>
      <t>)</t>
    </r>
    <phoneticPr fontId="2"/>
  </si>
  <si>
    <t>イトーミュージック</t>
    <phoneticPr fontId="2"/>
  </si>
  <si>
    <t>ウィンズスコア</t>
    <phoneticPr fontId="2"/>
  </si>
  <si>
    <t>エディション・デハデ</t>
    <phoneticPr fontId="2"/>
  </si>
  <si>
    <t>ＭＣＡミュージック</t>
    <phoneticPr fontId="2"/>
  </si>
  <si>
    <t>オスティミュージック</t>
    <phoneticPr fontId="2"/>
  </si>
  <si>
    <t>グラマシー・ミュージック</t>
    <phoneticPr fontId="2"/>
  </si>
  <si>
    <t>スペースコーポレーション</t>
    <phoneticPr fontId="2"/>
  </si>
  <si>
    <t>ＴＲＮミュージック</t>
    <phoneticPr fontId="2"/>
  </si>
  <si>
    <t>東京音楽制作合同会社</t>
    <phoneticPr fontId="2"/>
  </si>
  <si>
    <t>ナイトウミュージック</t>
    <phoneticPr fontId="2"/>
  </si>
  <si>
    <t>ハッスルコピー</t>
    <phoneticPr fontId="2"/>
  </si>
  <si>
    <t>バンド・パワー</t>
    <phoneticPr fontId="2"/>
  </si>
  <si>
    <t>ピエドモント</t>
    <phoneticPr fontId="2"/>
  </si>
  <si>
    <t>フェイバー・ミュージック</t>
    <phoneticPr fontId="2"/>
  </si>
  <si>
    <t>ベルミュージック</t>
    <phoneticPr fontId="2"/>
  </si>
  <si>
    <t>モレナール</t>
    <phoneticPr fontId="2"/>
  </si>
  <si>
    <t>ルンデル</t>
    <phoneticPr fontId="2"/>
  </si>
  <si>
    <r>
      <t>L</t>
    </r>
    <r>
      <rPr>
        <sz val="11"/>
        <rFont val="AR丸ゴシック体M"/>
        <family val="3"/>
        <charset val="128"/>
      </rPr>
      <t>una音楽工房</t>
    </r>
    <rPh sb="4" eb="6">
      <t>オンガク</t>
    </rPh>
    <rPh sb="6" eb="8">
      <t>コウボウ</t>
    </rPh>
    <phoneticPr fontId="2"/>
  </si>
  <si>
    <t>ロケットミュージック</t>
    <phoneticPr fontId="2"/>
  </si>
  <si>
    <t>ロバート・マーティン</t>
    <phoneticPr fontId="2"/>
  </si>
  <si>
    <t>ネクサス音楽出版</t>
    <phoneticPr fontId="2"/>
  </si>
  <si>
    <t>アルフォンス・ルデュック</t>
    <phoneticPr fontId="2"/>
  </si>
  <si>
    <t>ベーダース</t>
    <phoneticPr fontId="2"/>
  </si>
  <si>
    <t>ミキナ ミュージック ストア</t>
    <phoneticPr fontId="2"/>
  </si>
  <si>
    <t>トレブコミュージック</t>
    <phoneticPr fontId="2"/>
  </si>
  <si>
    <t>ショット・ミュージック</t>
    <phoneticPr fontId="2"/>
  </si>
  <si>
    <t>Ｇ．シャーマー</t>
    <phoneticPr fontId="2"/>
  </si>
  <si>
    <t>アンサンブル・パブリケーションズ</t>
    <phoneticPr fontId="2"/>
  </si>
  <si>
    <t>ケンドールミュージック</t>
    <phoneticPr fontId="2"/>
  </si>
  <si>
    <t>ホフマイスター</t>
    <phoneticPr fontId="2"/>
  </si>
  <si>
    <t>シマロン・ミュージック</t>
    <phoneticPr fontId="2"/>
  </si>
  <si>
    <t>テオドール・プレッサー</t>
    <phoneticPr fontId="2"/>
  </si>
  <si>
    <t>サウンドウェイ・カンパニー</t>
    <phoneticPr fontId="2"/>
  </si>
  <si>
    <t>ジェラール・ビヨドー</t>
    <phoneticPr fontId="2"/>
  </si>
  <si>
    <t>ルバンク</t>
    <phoneticPr fontId="2"/>
  </si>
  <si>
    <t>ロバート・キング</t>
    <phoneticPr fontId="2"/>
  </si>
  <si>
    <t>チェスター・ミュージック</t>
    <phoneticPr fontId="2"/>
  </si>
  <si>
    <t>インターナショナル・ミュージック・カンパニー</t>
    <phoneticPr fontId="2"/>
  </si>
  <si>
    <t>ウェスタン・インターナショナル</t>
    <phoneticPr fontId="2"/>
  </si>
  <si>
    <t>シュダン</t>
    <phoneticPr fontId="2"/>
  </si>
  <si>
    <t>マーク・ロイフト</t>
    <phoneticPr fontId="2"/>
  </si>
  <si>
    <t>ミュージック・ベルズ</t>
    <phoneticPr fontId="2"/>
  </si>
  <si>
    <t>竹田市中学生吹奏楽クラブ</t>
    <rPh sb="2" eb="3">
      <t>シ</t>
    </rPh>
    <rPh sb="3" eb="6">
      <t>チュウガクセイ</t>
    </rPh>
    <rPh sb="6" eb="9">
      <t>スイソウガク</t>
    </rPh>
    <phoneticPr fontId="2"/>
  </si>
  <si>
    <t>津久見市立津久見中学校</t>
  </si>
  <si>
    <t>ツクミシリツ ツクミ チュウガッコウ</t>
    <phoneticPr fontId="10"/>
  </si>
  <si>
    <t>大分県立大分東高等学校</t>
    <phoneticPr fontId="10"/>
  </si>
  <si>
    <t>学校法人扇城学園 東九州龍谷高等学校</t>
    <rPh sb="0" eb="2">
      <t>ガッコウ</t>
    </rPh>
    <rPh sb="2" eb="4">
      <t>ホウジン</t>
    </rPh>
    <rPh sb="4" eb="5">
      <t>オウギ</t>
    </rPh>
    <rPh sb="5" eb="6">
      <t>シロ</t>
    </rPh>
    <rPh sb="6" eb="8">
      <t>ガクエン</t>
    </rPh>
    <rPh sb="9" eb="12">
      <t>ヒガシキュウシュウ</t>
    </rPh>
    <rPh sb="12" eb="14">
      <t>リュウコク</t>
    </rPh>
    <rPh sb="14" eb="16">
      <t>コウトウ</t>
    </rPh>
    <rPh sb="16" eb="18">
      <t>ガッコウ</t>
    </rPh>
    <phoneticPr fontId="2"/>
  </si>
  <si>
    <t>別府市新港町４－１３</t>
  </si>
  <si>
    <t>大分市城東町５－３ ドゥペ-ルワコ-城東１０１</t>
  </si>
  <si>
    <t>別府市鶴見５組の２ サンシティ鶴見３０６</t>
  </si>
  <si>
    <t>090-8220-0273</t>
  </si>
  <si>
    <t>大分市横尾東町３－１２－７ (古田佳代子 方)</t>
  </si>
  <si>
    <t>090-2514-5880</t>
    <phoneticPr fontId="2"/>
  </si>
  <si>
    <t>中津市中央町２－６－４</t>
  </si>
  <si>
    <t>090-3322-4251</t>
  </si>
  <si>
    <t>宇佐市出光４１６　（川野亜佐美 方）</t>
  </si>
  <si>
    <t>アンサンブルＯＩＴＡ</t>
    <phoneticPr fontId="10"/>
  </si>
  <si>
    <t>870ｰ0821</t>
    <phoneticPr fontId="10"/>
  </si>
  <si>
    <t>大分市志手３－２アミコート１０４ (吉用麻子 方)</t>
  </si>
  <si>
    <t>080-3983-2164</t>
    <phoneticPr fontId="2"/>
  </si>
  <si>
    <t>大分市光吉新町６－２</t>
  </si>
  <si>
    <t>090-3015-7065</t>
  </si>
  <si>
    <t>別府市スパランド豊海Ｇ-９</t>
  </si>
  <si>
    <t>090-4483-6260</t>
  </si>
  <si>
    <t>大分市判田台南４－１４－６</t>
  </si>
  <si>
    <t>090-2964-1324</t>
  </si>
  <si>
    <t>別府市竹の内１０組 やまなみ保育園内（日高峰志）</t>
  </si>
  <si>
    <t>大分市宮河内ハイランド２７－４（佐藤千枝 方）</t>
  </si>
  <si>
    <t>パーカッションプラス</t>
  </si>
  <si>
    <t>875-0042</t>
  </si>
  <si>
    <t>臼杵市大字海添66-1</t>
    <rPh sb="0" eb="3">
      <t>ウスキシ</t>
    </rPh>
    <rPh sb="3" eb="5">
      <t>オオアザ</t>
    </rPh>
    <rPh sb="5" eb="7">
      <t>カイゾエ</t>
    </rPh>
    <phoneticPr fontId="2"/>
  </si>
  <si>
    <t>080-1006-0617</t>
  </si>
  <si>
    <t>iichiko総合文化センター
iichiko音の泉ホール</t>
    <rPh sb="7" eb="9">
      <t>ソウゴウ</t>
    </rPh>
    <rPh sb="9" eb="11">
      <t>ブンカ</t>
    </rPh>
    <rPh sb="23" eb="24">
      <t>オト</t>
    </rPh>
    <rPh sb="25" eb="26">
      <t>イズミ</t>
    </rPh>
    <phoneticPr fontId="3"/>
  </si>
  <si>
    <t>　　　　　但し、既に編曲作品として出版・レンタルされている楽譜を購入し、</t>
    <rPh sb="5" eb="6">
      <t>タダ</t>
    </rPh>
    <rPh sb="8" eb="9">
      <t>スデ</t>
    </rPh>
    <rPh sb="10" eb="12">
      <t>ヘンキョク</t>
    </rPh>
    <rPh sb="12" eb="14">
      <t>サクヒン</t>
    </rPh>
    <rPh sb="17" eb="19">
      <t>シュッパン</t>
    </rPh>
    <rPh sb="29" eb="31">
      <t>ガクフ</t>
    </rPh>
    <rPh sb="32" eb="34">
      <t>コウニュウ</t>
    </rPh>
    <phoneticPr fontId="2"/>
  </si>
  <si>
    <t>　　　　その譜面通り、演奏する場合を除きます。</t>
    <rPh sb="18" eb="19">
      <t>ノゾ</t>
    </rPh>
    <phoneticPr fontId="2"/>
  </si>
  <si>
    <r>
      <rPr>
        <b/>
        <sz val="14"/>
        <color indexed="9"/>
        <rFont val="AR丸ゴシック体M"/>
        <family val="3"/>
        <charset val="128"/>
      </rPr>
      <t>11月18日(火)10時必着</t>
    </r>
    <r>
      <rPr>
        <b/>
        <sz val="12"/>
        <color indexed="9"/>
        <rFont val="AR丸ゴシック体M"/>
        <family val="3"/>
        <charset val="128"/>
      </rPr>
      <t>（事前申込＝郵送11/14到着分,持参11/14 15時)</t>
    </r>
    <rPh sb="7" eb="8">
      <t>カ</t>
    </rPh>
    <rPh sb="11" eb="12">
      <t>ジ</t>
    </rPh>
    <rPh sb="15" eb="17">
      <t>ジゼン</t>
    </rPh>
    <rPh sb="17" eb="18">
      <t>モウ</t>
    </rPh>
    <rPh sb="18" eb="19">
      <t>コ</t>
    </rPh>
    <rPh sb="20" eb="22">
      <t>ユウソウ</t>
    </rPh>
    <rPh sb="27" eb="30">
      <t>トウチャクブン</t>
    </rPh>
    <rPh sb="31" eb="33">
      <t>ジサン</t>
    </rPh>
    <rPh sb="41" eb="42">
      <t>ジ</t>
    </rPh>
    <phoneticPr fontId="10"/>
  </si>
  <si>
    <t>【申込締切】
＜代表者会議受付に持参する場合＞
 11月18日(火) 9:30～10:00まで
　　　　（※緊急で遅れる場合は事務局へ必ず電話）
＜事前に郵送する場合＞　※配達記録が残るもので郵送
 11月14日(金) 到着分有効
＜事前に事務局に持参する場合＞
 11月14日(金) 15時まで 有効</t>
    <rPh sb="16" eb="18">
      <t>ジサン</t>
    </rPh>
    <rPh sb="20" eb="22">
      <t>バアイ</t>
    </rPh>
    <rPh sb="32" eb="33">
      <t>カ</t>
    </rPh>
    <rPh sb="54" eb="56">
      <t>キンキュウ</t>
    </rPh>
    <rPh sb="57" eb="58">
      <t>オク</t>
    </rPh>
    <rPh sb="60" eb="62">
      <t>バアイ</t>
    </rPh>
    <rPh sb="63" eb="66">
      <t>ジムキョク</t>
    </rPh>
    <rPh sb="67" eb="68">
      <t>カナラ</t>
    </rPh>
    <rPh sb="69" eb="71">
      <t>デンワ</t>
    </rPh>
    <rPh sb="78" eb="80">
      <t>ユウソウ</t>
    </rPh>
    <rPh sb="82" eb="84">
      <t>バアイ</t>
    </rPh>
    <rPh sb="87" eb="89">
      <t>ハイタツ</t>
    </rPh>
    <rPh sb="89" eb="91">
      <t>キロク</t>
    </rPh>
    <rPh sb="92" eb="93">
      <t>ノコ</t>
    </rPh>
    <rPh sb="97" eb="99">
      <t>ユウソウ</t>
    </rPh>
    <rPh sb="108" eb="109">
      <t>キン</t>
    </rPh>
    <rPh sb="111" eb="114">
      <t>トウチャクブン</t>
    </rPh>
    <rPh sb="119" eb="121">
      <t>ジゼン</t>
    </rPh>
    <rPh sb="122" eb="125">
      <t>ジムキョク</t>
    </rPh>
    <rPh sb="126" eb="128">
      <t>ジサン</t>
    </rPh>
    <rPh sb="130" eb="132">
      <t>バアイ</t>
    </rPh>
    <rPh sb="140" eb="141">
      <t>ニチ</t>
    </rPh>
    <rPh sb="147" eb="148">
      <t>ジ</t>
    </rPh>
    <rPh sb="151" eb="153">
      <t>ユウコウ</t>
    </rPh>
    <phoneticPr fontId="10"/>
  </si>
  <si>
    <r>
      <t>　　【入力要領】
　　※ここに入力した曲名がプログラムの原稿となります。正確に入力してください。
　　※作曲者名のフリガナは放送原稿で必要です。作曲者名が原語のみの場合も必ず
　　　入力してください。
　　※未出版の曲を演奏する場合は，出版社（日本語）の欄に</t>
    </r>
    <r>
      <rPr>
        <b/>
        <sz val="10"/>
        <color indexed="10"/>
        <rFont val="AR丸ゴシック体M"/>
        <family val="3"/>
        <charset val="128"/>
      </rPr>
      <t>「未出版」</t>
    </r>
    <r>
      <rPr>
        <sz val="10"/>
        <rFont val="AR丸ゴシック体M"/>
        <family val="3"/>
        <charset val="128"/>
      </rPr>
      <t>を選択して
　　　ください。</t>
    </r>
    <rPh sb="15" eb="17">
      <t>ニュウリョク</t>
    </rPh>
    <rPh sb="19" eb="21">
      <t>キョクメイ</t>
    </rPh>
    <rPh sb="28" eb="30">
      <t>ゲンコウ</t>
    </rPh>
    <rPh sb="36" eb="38">
      <t>セイカク</t>
    </rPh>
    <rPh sb="39" eb="41">
      <t>ニュウリョク</t>
    </rPh>
    <rPh sb="52" eb="55">
      <t>サッキョクシャ</t>
    </rPh>
    <rPh sb="55" eb="56">
      <t>メイ</t>
    </rPh>
    <rPh sb="62" eb="64">
      <t>ホウソウ</t>
    </rPh>
    <rPh sb="64" eb="66">
      <t>ゲンコウ</t>
    </rPh>
    <rPh sb="67" eb="69">
      <t>ヒツヨウ</t>
    </rPh>
    <rPh sb="72" eb="75">
      <t>サッキョクシャ</t>
    </rPh>
    <rPh sb="75" eb="76">
      <t>メイ</t>
    </rPh>
    <rPh sb="77" eb="79">
      <t>ゲンゴ</t>
    </rPh>
    <rPh sb="82" eb="84">
      <t>バアイ</t>
    </rPh>
    <rPh sb="85" eb="86">
      <t>カナラ</t>
    </rPh>
    <rPh sb="91" eb="93">
      <t>ニュウリョク</t>
    </rPh>
    <rPh sb="104" eb="105">
      <t>ミ</t>
    </rPh>
    <rPh sb="105" eb="107">
      <t>シュッパン</t>
    </rPh>
    <rPh sb="108" eb="109">
      <t>キョク</t>
    </rPh>
    <rPh sb="110" eb="112">
      <t>エンソウ</t>
    </rPh>
    <rPh sb="114" eb="116">
      <t>バアイ</t>
    </rPh>
    <rPh sb="118" eb="121">
      <t>シュッパンシャ</t>
    </rPh>
    <rPh sb="122" eb="125">
      <t>ニホンゴ</t>
    </rPh>
    <rPh sb="127" eb="128">
      <t>ラン</t>
    </rPh>
    <rPh sb="130" eb="131">
      <t>ミ</t>
    </rPh>
    <rPh sb="131" eb="133">
      <t>シュッパン</t>
    </rPh>
    <rPh sb="135" eb="137">
      <t>センタク</t>
    </rPh>
    <phoneticPr fontId="3"/>
  </si>
  <si>
    <r>
      <t>　　【入力要領】
　　１．済んでいる　　　　　　　　　　　　　　　　　　　　　　　　→</t>
    </r>
    <r>
      <rPr>
        <b/>
        <sz val="11"/>
        <rFont val="AR丸ゴシック体M"/>
        <family val="3"/>
        <charset val="128"/>
      </rPr>
      <t>１</t>
    </r>
    <r>
      <rPr>
        <sz val="11"/>
        <rFont val="AR丸ゴシック体M"/>
        <family val="3"/>
        <charset val="128"/>
      </rPr>
      <t xml:space="preserve">
　　２．済んでいない　　　　　　　　　　　　　　　　　　　　　　　→</t>
    </r>
    <r>
      <rPr>
        <b/>
        <sz val="11"/>
        <rFont val="AR丸ゴシック体M"/>
        <family val="3"/>
        <charset val="128"/>
      </rPr>
      <t>２</t>
    </r>
    <r>
      <rPr>
        <sz val="11"/>
        <rFont val="AR丸ゴシック体M"/>
        <family val="3"/>
        <charset val="128"/>
      </rPr>
      <t xml:space="preserve">
　　３．出版されている楽譜(レンタル譜を含む)を使用しているので不要→</t>
    </r>
    <r>
      <rPr>
        <b/>
        <sz val="11"/>
        <rFont val="AR丸ゴシック体M"/>
        <family val="3"/>
        <charset val="128"/>
      </rPr>
      <t>３</t>
    </r>
    <r>
      <rPr>
        <sz val="11"/>
        <rFont val="AR丸ゴシック体M"/>
        <family val="3"/>
        <charset val="128"/>
      </rPr>
      <t xml:space="preserve">
　　４．著作権消滅により不要　　　　　　　　　　　　　　　　　　　→</t>
    </r>
    <r>
      <rPr>
        <b/>
        <sz val="11"/>
        <rFont val="AR丸ゴシック体M"/>
        <family val="3"/>
        <charset val="128"/>
      </rPr>
      <t>４</t>
    </r>
    <r>
      <rPr>
        <sz val="11"/>
        <rFont val="AR丸ゴシック体M"/>
        <family val="3"/>
        <charset val="128"/>
      </rPr>
      <t xml:space="preserve">
　　５．</t>
    </r>
    <r>
      <rPr>
        <b/>
        <sz val="11"/>
        <rFont val="AR丸ゴシック体M"/>
        <family val="3"/>
        <charset val="128"/>
      </rPr>
      <t>吹奏楽オリジナル作品</t>
    </r>
    <r>
      <rPr>
        <sz val="11"/>
        <rFont val="AR丸ゴシック体M"/>
        <family val="3"/>
        <charset val="128"/>
      </rPr>
      <t>のため編曲不要（吹奏楽曲はこちら）　 →</t>
    </r>
    <r>
      <rPr>
        <b/>
        <sz val="11"/>
        <rFont val="AR丸ゴシック体M"/>
        <family val="3"/>
        <charset val="128"/>
      </rPr>
      <t>５</t>
    </r>
    <rPh sb="13" eb="14">
      <t>ス</t>
    </rPh>
    <rPh sb="49" eb="50">
      <t>ス</t>
    </rPh>
    <rPh sb="85" eb="87">
      <t>シュッパン</t>
    </rPh>
    <rPh sb="92" eb="94">
      <t>ガクフ</t>
    </rPh>
    <rPh sb="99" eb="100">
      <t>フ</t>
    </rPh>
    <rPh sb="101" eb="102">
      <t>フク</t>
    </rPh>
    <rPh sb="105" eb="107">
      <t>シヨウ</t>
    </rPh>
    <rPh sb="113" eb="115">
      <t>フヨウ</t>
    </rPh>
    <rPh sb="122" eb="125">
      <t>チョサクケン</t>
    </rPh>
    <rPh sb="125" eb="127">
      <t>ショウメツ</t>
    </rPh>
    <rPh sb="130" eb="132">
      <t>フヨウ</t>
    </rPh>
    <rPh sb="158" eb="161">
      <t>スイソウガク</t>
    </rPh>
    <rPh sb="166" eb="168">
      <t>サクヒン</t>
    </rPh>
    <rPh sb="171" eb="173">
      <t>ヘンキョク</t>
    </rPh>
    <rPh sb="173" eb="175">
      <t>フヨウ</t>
    </rPh>
    <rPh sb="176" eb="179">
      <t>スイソウガク</t>
    </rPh>
    <phoneticPr fontId="3"/>
  </si>
  <si>
    <r>
      <t>　　【記入要領】
　　※アンサンブルコンテストにおける演奏について，吹奏楽連盟協定の各社により，
　　　録音・写真撮影・ビデオ収録・販売されることを承諾するかについて答え下さ
　　　い。
　　１．承諾する　→</t>
    </r>
    <r>
      <rPr>
        <b/>
        <sz val="10"/>
        <rFont val="AR丸ゴシック体M"/>
        <family val="3"/>
        <charset val="128"/>
      </rPr>
      <t>１</t>
    </r>
    <r>
      <rPr>
        <sz val="10"/>
        <rFont val="AR丸ゴシック体M"/>
        <family val="3"/>
        <charset val="128"/>
      </rPr>
      <t xml:space="preserve">
　　２．承諾しない→</t>
    </r>
    <r>
      <rPr>
        <b/>
        <sz val="10"/>
        <rFont val="AR丸ゴシック体M"/>
        <family val="3"/>
        <charset val="128"/>
      </rPr>
      <t>２　</t>
    </r>
    <r>
      <rPr>
        <sz val="10"/>
        <rFont val="AR丸ゴシック体M"/>
        <family val="3"/>
        <charset val="128"/>
      </rPr>
      <t>（録音・撮影されません）</t>
    </r>
    <rPh sb="27" eb="29">
      <t>エンソウ</t>
    </rPh>
    <rPh sb="34" eb="37">
      <t>スイソウガク</t>
    </rPh>
    <rPh sb="37" eb="39">
      <t>レンメイ</t>
    </rPh>
    <rPh sb="39" eb="41">
      <t>キョウテイ</t>
    </rPh>
    <rPh sb="42" eb="44">
      <t>カクシャ</t>
    </rPh>
    <rPh sb="55" eb="57">
      <t>シャシン</t>
    </rPh>
    <rPh sb="57" eb="59">
      <t>サツエイ</t>
    </rPh>
    <rPh sb="63" eb="65">
      <t>シュウロク</t>
    </rPh>
    <rPh sb="66" eb="68">
      <t>ハンバイ</t>
    </rPh>
    <rPh sb="74" eb="76">
      <t>ショウダク</t>
    </rPh>
    <rPh sb="83" eb="84">
      <t>コタ</t>
    </rPh>
    <rPh sb="85" eb="86">
      <t>クダ</t>
    </rPh>
    <rPh sb="98" eb="100">
      <t>ショウダク</t>
    </rPh>
    <rPh sb="110" eb="112">
      <t>ショウダク</t>
    </rPh>
    <rPh sb="119" eb="121">
      <t>ロクオン</t>
    </rPh>
    <rPh sb="122" eb="124">
      <t>サツエイ</t>
    </rPh>
    <phoneticPr fontId="3"/>
  </si>
  <si>
    <t>第51回 大分県アンサンブルコンテスト</t>
    <rPh sb="0" eb="1">
      <t>ダイ</t>
    </rPh>
    <rPh sb="3" eb="4">
      <t>カイ</t>
    </rPh>
    <rPh sb="5" eb="8">
      <t>オオイタケン</t>
    </rPh>
    <phoneticPr fontId="2"/>
  </si>
  <si>
    <t>自　2025年12月21日
至　2025年12月21日</t>
    <rPh sb="0" eb="1">
      <t>ジブン</t>
    </rPh>
    <rPh sb="6" eb="7">
      <t>ネン</t>
    </rPh>
    <rPh sb="9" eb="10">
      <t>ガツ</t>
    </rPh>
    <rPh sb="12" eb="13">
      <t>ニチ</t>
    </rPh>
    <rPh sb="14" eb="15">
      <t>イタ</t>
    </rPh>
    <rPh sb="20" eb="21">
      <t>ネン</t>
    </rPh>
    <rPh sb="23" eb="24">
      <t>ガツ</t>
    </rPh>
    <rPh sb="26" eb="27">
      <t>ヒ</t>
    </rPh>
    <phoneticPr fontId="3"/>
  </si>
  <si>
    <t>③団体名及びふりがなを選択してください</t>
    <rPh sb="1" eb="4">
      <t>ダンタイメイ</t>
    </rPh>
    <rPh sb="4" eb="5">
      <t>オヨ</t>
    </rPh>
    <rPh sb="11" eb="13">
      <t>センタク</t>
    </rPh>
    <phoneticPr fontId="3"/>
  </si>
  <si>
    <t>　【入力要領】
　　※フリガナは自動で入力されますが，違う場合は直接入力してください。
　　※大学、職場・一般は正式名称を記入して下さい。
　　※小学校、中学校、高等学校の団体名は設置者から書いてください。
　　※小学校、中学校、高等学校の部は学校名のみ記入。(例) 大分県立○○高等学校</t>
    <rPh sb="16" eb="18">
      <t>ジドウ</t>
    </rPh>
    <rPh sb="19" eb="21">
      <t>ニュウリョク</t>
    </rPh>
    <rPh sb="27" eb="28">
      <t>チガ</t>
    </rPh>
    <rPh sb="29" eb="31">
      <t>バアイ</t>
    </rPh>
    <rPh sb="32" eb="34">
      <t>チョクセツ</t>
    </rPh>
    <rPh sb="34" eb="36">
      <t>ニュウリョク</t>
    </rPh>
    <rPh sb="73" eb="76">
      <t>ショウガッコウ</t>
    </rPh>
    <rPh sb="77" eb="80">
      <t>チュウガッコウ</t>
    </rPh>
    <rPh sb="81" eb="85">
      <t>コウトウガッコウ</t>
    </rPh>
    <rPh sb="86" eb="89">
      <t>ダンタイメイ</t>
    </rPh>
    <rPh sb="90" eb="92">
      <t>セッチ</t>
    </rPh>
    <rPh sb="92" eb="93">
      <t>シャ</t>
    </rPh>
    <rPh sb="95" eb="96">
      <t>カ</t>
    </rPh>
    <rPh sb="107" eb="110">
      <t>ショウガッコウ</t>
    </rPh>
    <rPh sb="111" eb="114">
      <t>チュウガッコウ</t>
    </rPh>
    <rPh sb="115" eb="119">
      <t>コウトウガッコウ</t>
    </rPh>
    <rPh sb="120" eb="121">
      <t>ブ</t>
    </rPh>
    <rPh sb="122" eb="125">
      <t>ガッコウメイ</t>
    </rPh>
    <rPh sb="127" eb="129">
      <t>キニュウ</t>
    </rPh>
    <rPh sb="131" eb="132">
      <t>レイ</t>
    </rPh>
    <rPh sb="134" eb="136">
      <t>オオイタ</t>
    </rPh>
    <rPh sb="136" eb="138">
      <t>ケンリツ</t>
    </rPh>
    <rPh sb="140" eb="144">
      <t>コウトウガッコウ</t>
    </rPh>
    <phoneticPr fontId="3"/>
  </si>
  <si>
    <r>
      <t xml:space="preserve"> このシートに入力後，</t>
    </r>
    <r>
      <rPr>
        <b/>
        <sz val="10"/>
        <color indexed="10"/>
        <rFont val="AR丸ゴシック体M"/>
        <family val="3"/>
        <charset val="128"/>
      </rPr>
      <t>提出書類のシートを選択</t>
    </r>
    <r>
      <rPr>
        <sz val="10"/>
        <rFont val="AR丸ゴシック体M"/>
        <family val="3"/>
        <charset val="128"/>
      </rPr>
      <t xml:space="preserve">・印刷、入力ミスがないか確認、
</t>
    </r>
    <r>
      <rPr>
        <b/>
        <sz val="10"/>
        <color indexed="10"/>
        <rFont val="AR丸ゴシック体M"/>
        <family val="3"/>
        <charset val="128"/>
      </rPr>
      <t>公印，責任者印を押印</t>
    </r>
    <r>
      <rPr>
        <sz val="10"/>
        <rFont val="AR丸ゴシック体M"/>
        <family val="3"/>
        <charset val="128"/>
      </rPr>
      <t xml:space="preserve">し，提出してください。
</t>
    </r>
    <rPh sb="7" eb="9">
      <t>ニュウリョク</t>
    </rPh>
    <rPh sb="9" eb="10">
      <t>ゴ</t>
    </rPh>
    <rPh sb="11" eb="13">
      <t>テイシュツ</t>
    </rPh>
    <rPh sb="13" eb="15">
      <t>ショルイ</t>
    </rPh>
    <rPh sb="20" eb="22">
      <t>センタク</t>
    </rPh>
    <rPh sb="23" eb="25">
      <t>インサツ</t>
    </rPh>
    <rPh sb="26" eb="28">
      <t>ニュウリョク</t>
    </rPh>
    <rPh sb="34" eb="36">
      <t>カクニン</t>
    </rPh>
    <rPh sb="38" eb="40">
      <t>コウイン</t>
    </rPh>
    <rPh sb="41" eb="44">
      <t>セキニンシャ</t>
    </rPh>
    <rPh sb="44" eb="45">
      <t>イン</t>
    </rPh>
    <rPh sb="46" eb="48">
      <t>オウイン</t>
    </rPh>
    <rPh sb="50" eb="52">
      <t>テイシュツ</t>
    </rPh>
    <phoneticPr fontId="3"/>
  </si>
  <si>
    <t>⑨使用打楽器（直接入力）</t>
    <rPh sb="1" eb="3">
      <t>シヨウ</t>
    </rPh>
    <rPh sb="3" eb="6">
      <t>ダガッキ</t>
    </rPh>
    <rPh sb="7" eb="9">
      <t>チョクセツ</t>
    </rPh>
    <rPh sb="9" eb="11">
      <t>ニュウリョク</t>
    </rPh>
    <phoneticPr fontId="2"/>
  </si>
  <si>
    <t>②登録楽器名</t>
    <rPh sb="1" eb="3">
      <t>トウロク</t>
    </rPh>
    <rPh sb="3" eb="5">
      <t>ガッキ</t>
    </rPh>
    <rPh sb="5" eb="6">
      <t>メイ</t>
    </rPh>
    <phoneticPr fontId="2"/>
  </si>
  <si>
    <t>②登録者氏名</t>
    <rPh sb="1" eb="4">
      <t>トウロクシャ</t>
    </rPh>
    <rPh sb="4" eb="5">
      <t>シ</t>
    </rPh>
    <rPh sb="5" eb="6">
      <t>メイ</t>
    </rPh>
    <phoneticPr fontId="10"/>
  </si>
  <si>
    <t>ココノエチョウリツ ココノエリョクヨウ チュウガッコウ</t>
    <phoneticPr fontId="10"/>
  </si>
  <si>
    <t>BEPPU♨ Anba in 'Blue Birds！'</t>
    <phoneticPr fontId="10"/>
  </si>
  <si>
    <t>sonority flute ensemble</t>
    <phoneticPr fontId="10"/>
  </si>
  <si>
    <t>ソノリティ フルート アンサンブル</t>
    <phoneticPr fontId="10"/>
  </si>
  <si>
    <t>870-0856</t>
    <phoneticPr fontId="10"/>
  </si>
  <si>
    <t>大分市畑中4-5-61 BOX-M WEST201</t>
    <phoneticPr fontId="10"/>
  </si>
  <si>
    <t>080-5200-8671</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</si>
</sst>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8" x14ac:knownFonts="1">
    <font>
      <sz val="11"/>
      <name val="AR丸ゴシック体M"/>
      <family val="3"/>
      <charset val="128"/>
    </font>
    <font>
      <sz val="11"/>
      <name val="AR丸ゴシック体M"/>
      <family val="3"/>
      <charset val="128"/>
    </font>
    <font>
      <sz val="6"/>
      <name val="AR丸ゴシック体M"/>
      <family val="3"/>
      <charset val="128"/>
    </font>
    <font>
      <sz val="6"/>
      <name val="ＭＳ Ｐゴシック"/>
      <family val="3"/>
      <charset val="128"/>
    </font>
    <font>
      <sz val="11"/>
      <name val="ＭＳ ゴシック"/>
      <family val="3"/>
      <charset val="128"/>
    </font>
    <font>
      <b/>
      <sz val="14"/>
      <name val="ＭＳ ゴシック"/>
      <family val="3"/>
      <charset val="128"/>
    </font>
    <font>
      <b/>
      <sz val="20"/>
      <name val="ＭＳ ゴシック"/>
      <family val="3"/>
      <charset val="128"/>
    </font>
    <font>
      <sz val="10"/>
      <name val="ＭＳ ゴシック"/>
      <family val="3"/>
      <charset val="128"/>
    </font>
    <font>
      <sz val="9"/>
      <name val="ＭＳ ゴシック"/>
      <family val="3"/>
      <charset val="128"/>
    </font>
    <font>
      <b/>
      <sz val="12"/>
      <name val="ＭＳ ゴシック"/>
      <family val="3"/>
      <charset val="128"/>
    </font>
    <font>
      <sz val="6"/>
      <name val="ＭＳ ゴシック"/>
      <family val="3"/>
      <charset val="128"/>
    </font>
    <font>
      <b/>
      <sz val="11"/>
      <color indexed="10"/>
      <name val="AR丸ゴシック体M"/>
      <family val="3"/>
      <charset val="128"/>
    </font>
    <font>
      <b/>
      <sz val="14"/>
      <name val="AR丸ゴシック体M"/>
      <family val="3"/>
      <charset val="128"/>
    </font>
    <font>
      <sz val="11"/>
      <name val="AR丸ゴシック体M"/>
      <family val="3"/>
      <charset val="128"/>
    </font>
    <font>
      <b/>
      <sz val="11"/>
      <name val="AR丸ゴシック体M"/>
      <family val="3"/>
      <charset val="128"/>
    </font>
    <font>
      <sz val="10"/>
      <name val="AR丸ゴシック体M"/>
      <family val="3"/>
      <charset val="128"/>
    </font>
    <font>
      <sz val="11"/>
      <name val="AR丸ゴシック体M"/>
      <family val="3"/>
      <charset val="128"/>
    </font>
    <font>
      <sz val="9"/>
      <name val="AR丸ゴシック体M"/>
      <family val="3"/>
      <charset val="128"/>
    </font>
    <font>
      <sz val="9"/>
      <name val="ＭＳ 明朝"/>
      <family val="1"/>
      <charset val="128"/>
    </font>
    <font>
      <sz val="17.5"/>
      <name val="ＭＳ ゴシック"/>
      <family val="3"/>
      <charset val="128"/>
    </font>
    <font>
      <b/>
      <sz val="12"/>
      <name val="ＭＳ 明朝"/>
      <family val="1"/>
      <charset val="128"/>
    </font>
    <font>
      <b/>
      <sz val="16"/>
      <name val="AR丸ゴシック体M"/>
      <family val="3"/>
      <charset val="128"/>
    </font>
    <font>
      <sz val="11"/>
      <color indexed="10"/>
      <name val="AR丸ゴシック体M"/>
      <family val="3"/>
      <charset val="128"/>
    </font>
    <font>
      <sz val="14"/>
      <name val="ＭＳ ゴシック"/>
      <family val="3"/>
      <charset val="128"/>
    </font>
    <font>
      <b/>
      <sz val="16"/>
      <name val="ＭＳ ゴシック"/>
      <family val="3"/>
      <charset val="128"/>
    </font>
    <font>
      <sz val="9"/>
      <color indexed="10"/>
      <name val="ＭＳ Ｐゴシック"/>
      <family val="3"/>
      <charset val="128"/>
    </font>
    <font>
      <sz val="9"/>
      <color indexed="81"/>
      <name val="ＭＳ Ｐゴシック"/>
      <family val="3"/>
      <charset val="128"/>
    </font>
    <font>
      <b/>
      <sz val="9"/>
      <color indexed="10"/>
      <name val="ＭＳ Ｐゴシック"/>
      <family val="3"/>
      <charset val="128"/>
    </font>
    <font>
      <sz val="11"/>
      <name val="ARゴシック体M"/>
      <family val="3"/>
      <charset val="128"/>
    </font>
    <font>
      <sz val="12"/>
      <name val="ＭＳ ゴシック"/>
      <family val="3"/>
      <charset val="128"/>
    </font>
    <font>
      <b/>
      <sz val="18"/>
      <name val="ＭＳ ゴシック"/>
      <family val="3"/>
      <charset val="128"/>
    </font>
    <font>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5"/>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AR丸ゴシック体M"/>
      <family val="3"/>
      <charset val="128"/>
    </font>
    <font>
      <b/>
      <sz val="16"/>
      <color indexed="9"/>
      <name val="AR丸ゴシック体M"/>
      <family val="3"/>
      <charset val="128"/>
    </font>
    <font>
      <u/>
      <sz val="10"/>
      <color indexed="10"/>
      <name val="AR丸ゴシック体M"/>
      <family val="3"/>
      <charset val="128"/>
    </font>
    <font>
      <sz val="11"/>
      <color indexed="12"/>
      <name val="AR丸ゴシック体M"/>
      <family val="3"/>
      <charset val="128"/>
    </font>
    <font>
      <b/>
      <sz val="14"/>
      <color indexed="12"/>
      <name val="AR丸ゴシック体M"/>
      <family val="3"/>
      <charset val="128"/>
    </font>
    <font>
      <b/>
      <sz val="11"/>
      <color indexed="12"/>
      <name val="AR丸ゴシック体M"/>
      <family val="3"/>
      <charset val="128"/>
    </font>
    <font>
      <b/>
      <sz val="14"/>
      <name val="ＭＳ 明朝"/>
      <family val="1"/>
      <charset val="128"/>
    </font>
    <font>
      <sz val="7"/>
      <name val="ＭＳ ゴシック"/>
      <family val="3"/>
      <charset val="128"/>
    </font>
    <font>
      <b/>
      <sz val="9"/>
      <name val="AR丸ゴシック体M"/>
      <family val="3"/>
      <charset val="128"/>
    </font>
    <font>
      <sz val="8.5"/>
      <name val="ＭＳ 明朝"/>
      <family val="1"/>
      <charset val="128"/>
    </font>
    <font>
      <b/>
      <sz val="11"/>
      <name val="ＭＳ 明朝"/>
      <family val="1"/>
      <charset val="128"/>
    </font>
    <font>
      <b/>
      <sz val="9"/>
      <name val="ＭＳ 明朝"/>
      <family val="1"/>
      <charset val="128"/>
    </font>
    <font>
      <sz val="14"/>
      <name val="ＭＳ 明朝"/>
      <family val="1"/>
      <charset val="128"/>
    </font>
    <font>
      <sz val="12"/>
      <name val="ＭＳ 明朝"/>
      <family val="1"/>
      <charset val="128"/>
    </font>
    <font>
      <sz val="11"/>
      <name val="ＭＳ 明朝"/>
      <family val="1"/>
      <charset val="128"/>
    </font>
    <font>
      <b/>
      <sz val="12"/>
      <name val="AR丸ゴシック体M"/>
      <family val="3"/>
      <charset val="128"/>
    </font>
    <font>
      <b/>
      <sz val="9"/>
      <name val="ＭＳ ゴシック"/>
      <family val="3"/>
      <charset val="128"/>
    </font>
    <font>
      <b/>
      <sz val="14"/>
      <color indexed="10"/>
      <name val="AR丸ゴシック体M"/>
      <family val="3"/>
      <charset val="128"/>
    </font>
    <font>
      <sz val="14"/>
      <name val="AR丸ゴシック体M"/>
      <family val="3"/>
      <charset val="128"/>
    </font>
    <font>
      <b/>
      <sz val="10"/>
      <name val="AR丸ゴシック体M"/>
      <family val="3"/>
      <charset val="128"/>
    </font>
    <font>
      <b/>
      <sz val="18"/>
      <name val="AR丸ゴシック体M"/>
      <family val="3"/>
      <charset val="128"/>
    </font>
    <font>
      <sz val="16"/>
      <name val="ＭＳ 明朝"/>
      <family val="1"/>
      <charset val="128"/>
    </font>
    <font>
      <b/>
      <sz val="12"/>
      <color indexed="9"/>
      <name val="AR丸ゴシック体M"/>
      <family val="3"/>
      <charset val="128"/>
    </font>
    <font>
      <sz val="12"/>
      <name val="AR丸ゴシック体M"/>
      <family val="3"/>
      <charset val="128"/>
    </font>
    <font>
      <b/>
      <sz val="10"/>
      <color indexed="12"/>
      <name val="AR丸ゴシック体M"/>
      <family val="3"/>
      <charset val="128"/>
    </font>
    <font>
      <sz val="11"/>
      <color rgb="FF0000FF"/>
      <name val="AR丸ゴシック体M"/>
      <family val="3"/>
      <charset val="128"/>
    </font>
    <font>
      <sz val="11"/>
      <color theme="0"/>
      <name val="AR丸ゴシック体M"/>
      <family val="3"/>
      <charset val="128"/>
    </font>
    <font>
      <b/>
      <sz val="11"/>
      <color theme="0"/>
      <name val="AR丸ゴシック体M"/>
      <family val="3"/>
      <charset val="128"/>
    </font>
    <font>
      <b/>
      <sz val="11"/>
      <color rgb="FFFF0000"/>
      <name val="AR丸ゴシック体M"/>
      <family val="3"/>
      <charset val="128"/>
    </font>
    <font>
      <sz val="10.5"/>
      <color theme="0" tint="-0.499984740745262"/>
      <name val="ＭＳ ゴシック"/>
      <family val="3"/>
      <charset val="128"/>
    </font>
    <font>
      <b/>
      <sz val="14"/>
      <color indexed="9"/>
      <name val="AR丸ゴシック体M"/>
      <family val="3"/>
      <charset val="128"/>
    </font>
    <font>
      <sz val="10"/>
      <name val="ＭＳ Ｐゴシック"/>
      <family val="3"/>
      <charset val="128"/>
    </font>
    <font>
      <sz val="9"/>
      <name val="ＭＳ Ｐゴシック"/>
      <family val="3"/>
      <charset val="128"/>
    </font>
    <font>
      <sz val="11"/>
      <name val="ＭＳ Ｐゴシック"/>
      <family val="3"/>
      <charset val="128"/>
    </font>
    <font>
      <b/>
      <sz val="14"/>
      <name val="HG丸ｺﾞｼｯｸM-PRO"/>
      <family val="3"/>
      <charset val="128"/>
    </font>
    <font>
      <sz val="12"/>
      <name val="ＭＳ Ｐゴシック"/>
      <family val="3"/>
      <charset val="128"/>
    </font>
    <font>
      <sz val="6.5"/>
      <name val="ＭＳ Ｐゴシック"/>
      <family val="3"/>
      <charset val="128"/>
    </font>
    <font>
      <sz val="7.5"/>
      <name val="ＭＳ Ｐゴシック"/>
      <family val="3"/>
      <charset val="128"/>
    </font>
    <font>
      <sz val="8"/>
      <name val="ＭＳ Ｐゴシック"/>
      <family val="3"/>
      <charset val="128"/>
    </font>
    <font>
      <sz val="5"/>
      <name val="ＭＳ Ｐゴシック"/>
      <family val="3"/>
      <charset val="128"/>
    </font>
    <font>
      <b/>
      <u val="double"/>
      <sz val="14"/>
      <name val="AR丸ゴシック体M"/>
      <family val="3"/>
      <charset val="128"/>
    </font>
    <font>
      <sz val="10"/>
      <color rgb="FFFF0000"/>
      <name val="ＭＳ Ｐゴシック"/>
      <family val="3"/>
      <charset val="128"/>
    </font>
    <font>
      <sz val="12"/>
      <color rgb="FFFF0000"/>
      <name val="ＭＳ Ｐゴシック"/>
      <family val="3"/>
      <charset val="128"/>
    </font>
    <font>
      <sz val="11"/>
      <color rgb="FFFF0000"/>
      <name val="ＭＳ Ｐゴシック"/>
      <family val="3"/>
      <charset val="128"/>
    </font>
    <font>
      <b/>
      <sz val="16"/>
      <color rgb="FFFFFF00"/>
      <name val="AR丸ゴシック体M"/>
      <family val="3"/>
      <charset val="128"/>
    </font>
    <font>
      <b/>
      <sz val="16"/>
      <color rgb="FFFF0000"/>
      <name val="AR丸ゴシック体M"/>
      <family val="3"/>
      <charset val="128"/>
    </font>
    <font>
      <b/>
      <sz val="12"/>
      <color rgb="FF0000FF"/>
      <name val="AR丸ゴシック体M"/>
      <family val="3"/>
      <charset val="128"/>
    </font>
    <font>
      <b/>
      <sz val="10"/>
      <color indexed="10"/>
      <name val="AR丸ゴシック体M"/>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indexed="26"/>
        <bgColor indexed="64"/>
      </patternFill>
    </fill>
    <fill>
      <patternFill patternType="solid">
        <fgColor indexed="8"/>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CCFFCC"/>
        <bgColor indexed="64"/>
      </patternFill>
    </fill>
    <fill>
      <patternFill patternType="solid">
        <fgColor rgb="FFFFFFCC"/>
        <bgColor indexed="64"/>
      </patternFill>
    </fill>
    <fill>
      <patternFill patternType="solid">
        <fgColor rgb="FF0000FF"/>
        <bgColor indexed="64"/>
      </patternFill>
    </fill>
    <fill>
      <patternFill patternType="solid">
        <fgColor rgb="FFFFC000"/>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Dot">
        <color indexed="64"/>
      </left>
      <right/>
      <top/>
      <bottom/>
      <diagonal/>
    </border>
    <border>
      <left/>
      <right style="mediumDashDot">
        <color indexed="64"/>
      </right>
      <top/>
      <bottom/>
      <diagonal/>
    </border>
    <border>
      <left style="medium">
        <color indexed="10"/>
      </left>
      <right style="medium">
        <color indexed="10"/>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10"/>
      </left>
      <right style="medium">
        <color indexed="10"/>
      </right>
      <top style="thin">
        <color indexed="64"/>
      </top>
      <bottom style="medium">
        <color indexed="10"/>
      </bottom>
      <diagonal/>
    </border>
    <border>
      <left style="medium">
        <color indexed="10"/>
      </left>
      <right style="medium">
        <color indexed="10"/>
      </right>
      <top style="medium">
        <color indexed="10"/>
      </top>
      <bottom/>
      <diagonal/>
    </border>
    <border>
      <left style="medium">
        <color indexed="10"/>
      </left>
      <right style="medium">
        <color indexed="10"/>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10"/>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medium">
        <color indexed="10"/>
      </bottom>
      <diagonal/>
    </border>
    <border>
      <left style="thin">
        <color indexed="64"/>
      </left>
      <right style="medium">
        <color indexed="1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medium">
        <color indexed="10"/>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
        <color indexed="64"/>
      </left>
      <right/>
      <top style="hair">
        <color indexed="64"/>
      </top>
      <bottom style="medium">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auto="1"/>
      </left>
      <right/>
      <top style="medium">
        <color auto="1"/>
      </top>
      <bottom/>
      <diagonal/>
    </border>
    <border>
      <left/>
      <right style="medium">
        <color auto="1"/>
      </right>
      <top/>
      <bottom style="thin">
        <color auto="1"/>
      </bottom>
      <diagonal/>
    </border>
    <border>
      <left/>
      <right style="thin">
        <color auto="1"/>
      </right>
      <top style="medium">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diagonal/>
    </border>
    <border>
      <left style="dotted">
        <color auto="1"/>
      </left>
      <right style="thin">
        <color auto="1"/>
      </right>
      <top style="thin">
        <color auto="1"/>
      </top>
      <bottom style="dotted">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dotted">
        <color indexed="64"/>
      </left>
      <right/>
      <top style="thin">
        <color indexed="64"/>
      </top>
      <bottom/>
      <diagonal/>
    </border>
    <border>
      <left style="dotted">
        <color indexed="64"/>
      </left>
      <right/>
      <top/>
      <bottom style="thin">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dotted">
        <color indexed="64"/>
      </left>
      <right style="dotted">
        <color indexed="64"/>
      </right>
      <top/>
      <bottom style="medium">
        <color indexed="64"/>
      </bottom>
      <diagonal/>
    </border>
    <border>
      <left style="dotted">
        <color auto="1"/>
      </left>
      <right style="thin">
        <color auto="1"/>
      </right>
      <top style="dotted">
        <color auto="1"/>
      </top>
      <bottom style="medium">
        <color auto="1"/>
      </bottom>
      <diagonal/>
    </border>
    <border>
      <left style="medium">
        <color indexed="64"/>
      </left>
      <right style="thin">
        <color indexed="64"/>
      </right>
      <top/>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dotted">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s>
  <cellStyleXfs count="45">
    <xf numFmtId="0" fontId="0" fillId="0" borderId="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37" fillId="22" borderId="2" applyNumberFormat="0" applyFont="0" applyAlignment="0" applyProtection="0">
      <alignment vertical="center"/>
    </xf>
    <xf numFmtId="0" fontId="38" fillId="0" borderId="3" applyNumberFormat="0" applyFill="0" applyAlignment="0" applyProtection="0">
      <alignment vertical="center"/>
    </xf>
    <xf numFmtId="0" fontId="39" fillId="3" borderId="0" applyNumberFormat="0" applyBorder="0" applyAlignment="0" applyProtection="0">
      <alignment vertical="center"/>
    </xf>
    <xf numFmtId="0" fontId="40" fillId="23" borderId="4" applyNumberFormat="0" applyAlignment="0" applyProtection="0">
      <alignment vertical="center"/>
    </xf>
    <xf numFmtId="0" fontId="41" fillId="0" borderId="0" applyNumberFormat="0" applyFill="0" applyBorder="0" applyAlignment="0" applyProtection="0">
      <alignment vertical="center"/>
    </xf>
    <xf numFmtId="38" fontId="1" fillId="0" borderId="0" applyFont="0" applyFill="0" applyBorder="0" applyAlignment="0" applyProtection="0"/>
    <xf numFmtId="0" fontId="42" fillId="0" borderId="5" applyNumberFormat="0" applyFill="0" applyAlignment="0" applyProtection="0">
      <alignment vertical="center"/>
    </xf>
    <xf numFmtId="0" fontId="43" fillId="0" borderId="6" applyNumberFormat="0" applyFill="0" applyAlignment="0" applyProtection="0">
      <alignment vertical="center"/>
    </xf>
    <xf numFmtId="0" fontId="44" fillId="0" borderId="7" applyNumberFormat="0" applyFill="0" applyAlignment="0" applyProtection="0">
      <alignment vertical="center"/>
    </xf>
    <xf numFmtId="0" fontId="44" fillId="0" borderId="0" applyNumberFormat="0" applyFill="0" applyBorder="0" applyAlignment="0" applyProtection="0">
      <alignment vertical="center"/>
    </xf>
    <xf numFmtId="0" fontId="45" fillId="0" borderId="8" applyNumberFormat="0" applyFill="0" applyAlignment="0" applyProtection="0">
      <alignment vertical="center"/>
    </xf>
    <xf numFmtId="0" fontId="46" fillId="23" borderId="9" applyNumberFormat="0" applyAlignment="0" applyProtection="0">
      <alignment vertical="center"/>
    </xf>
    <xf numFmtId="0" fontId="47" fillId="0" borderId="0" applyNumberFormat="0" applyFill="0" applyBorder="0" applyAlignment="0" applyProtection="0">
      <alignment vertical="center"/>
    </xf>
    <xf numFmtId="0" fontId="48" fillId="7" borderId="4" applyNumberFormat="0" applyAlignment="0" applyProtection="0">
      <alignment vertical="center"/>
    </xf>
    <xf numFmtId="0" fontId="37" fillId="0" borderId="0">
      <alignment vertical="center"/>
    </xf>
    <xf numFmtId="0" fontId="49" fillId="4" borderId="0" applyNumberFormat="0" applyBorder="0" applyAlignment="0" applyProtection="0">
      <alignment vertical="center"/>
    </xf>
    <xf numFmtId="0" fontId="81" fillId="0" borderId="0"/>
  </cellStyleXfs>
  <cellXfs count="832">
    <xf numFmtId="0" fontId="0" fillId="0" borderId="0" xfId="0"/>
    <xf numFmtId="0" fontId="14" fillId="24" borderId="10" xfId="0" applyFont="1" applyFill="1" applyBorder="1" applyAlignment="1" applyProtection="1">
      <alignment horizontal="center" vertical="center"/>
      <protection locked="0"/>
    </xf>
    <xf numFmtId="0" fontId="18" fillId="0" borderId="0" xfId="0" applyFont="1"/>
    <xf numFmtId="0" fontId="19"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7" fillId="0" borderId="11" xfId="0" applyFont="1" applyBorder="1" applyAlignment="1">
      <alignment horizontal="center" vertical="center"/>
    </xf>
    <xf numFmtId="0" fontId="21" fillId="0" borderId="12" xfId="0" applyFont="1" applyBorder="1" applyAlignment="1">
      <alignment horizontal="center" vertical="center"/>
    </xf>
    <xf numFmtId="0" fontId="8" fillId="0" borderId="0" xfId="0" applyFont="1"/>
    <xf numFmtId="0" fontId="19" fillId="0" borderId="0" xfId="0" applyFont="1"/>
    <xf numFmtId="0" fontId="23" fillId="0" borderId="0" xfId="0" applyFont="1"/>
    <xf numFmtId="0" fontId="8" fillId="0" borderId="0" xfId="0" applyFont="1" applyAlignment="1">
      <alignment horizontal="left" vertical="center"/>
    </xf>
    <xf numFmtId="0" fontId="8" fillId="0" borderId="0" xfId="0" applyFont="1" applyAlignment="1">
      <alignment vertical="center"/>
    </xf>
    <xf numFmtId="0" fontId="8" fillId="0" borderId="13" xfId="0" applyFont="1" applyBorder="1" applyAlignment="1">
      <alignment vertical="center"/>
    </xf>
    <xf numFmtId="0" fontId="8" fillId="0" borderId="14" xfId="0" applyFont="1" applyBorder="1"/>
    <xf numFmtId="0" fontId="8" fillId="0" borderId="15" xfId="0" applyFont="1" applyBorder="1"/>
    <xf numFmtId="0" fontId="8" fillId="0" borderId="16" xfId="0" applyFont="1" applyBorder="1"/>
    <xf numFmtId="0" fontId="8" fillId="0" borderId="17" xfId="0" applyFont="1" applyBorder="1"/>
    <xf numFmtId="0" fontId="6" fillId="0" borderId="0" xfId="0" applyFont="1" applyAlignment="1">
      <alignment horizontal="left" vertical="center"/>
    </xf>
    <xf numFmtId="0" fontId="6" fillId="0" borderId="0" xfId="0" applyFont="1" applyAlignment="1">
      <alignment vertical="center"/>
    </xf>
    <xf numFmtId="0" fontId="8" fillId="0" borderId="13" xfId="0" applyFont="1" applyBorder="1"/>
    <xf numFmtId="0" fontId="8" fillId="0" borderId="18" xfId="0" applyFont="1" applyBorder="1"/>
    <xf numFmtId="0" fontId="8" fillId="0" borderId="19" xfId="0" applyFont="1" applyBorder="1"/>
    <xf numFmtId="0" fontId="8" fillId="0" borderId="20" xfId="0" applyFont="1" applyBorder="1"/>
    <xf numFmtId="0" fontId="8" fillId="0" borderId="21" xfId="0" applyFont="1" applyBorder="1"/>
    <xf numFmtId="0" fontId="37" fillId="0" borderId="0" xfId="42">
      <alignment vertical="center"/>
    </xf>
    <xf numFmtId="0" fontId="37" fillId="0" borderId="0" xfId="42" applyAlignment="1">
      <alignment horizontal="left" vertical="center"/>
    </xf>
    <xf numFmtId="0" fontId="16" fillId="25" borderId="24" xfId="0" applyFont="1" applyFill="1" applyBorder="1" applyAlignment="1" applyProtection="1">
      <alignment horizontal="right" vertical="center"/>
      <protection locked="0"/>
    </xf>
    <xf numFmtId="0" fontId="16" fillId="25" borderId="26" xfId="0" applyFont="1" applyFill="1" applyBorder="1" applyAlignment="1" applyProtection="1">
      <alignment horizontal="right" vertical="center"/>
      <protection locked="0"/>
    </xf>
    <xf numFmtId="0" fontId="16" fillId="25" borderId="27" xfId="0" applyFont="1" applyFill="1" applyBorder="1" applyAlignment="1" applyProtection="1">
      <alignment horizontal="right" vertical="center"/>
      <protection locked="0"/>
    </xf>
    <xf numFmtId="0" fontId="16" fillId="24" borderId="10" xfId="0" applyFont="1" applyFill="1" applyBorder="1" applyAlignment="1" applyProtection="1">
      <alignment horizontal="center" vertical="center"/>
      <protection locked="0"/>
    </xf>
    <xf numFmtId="0" fontId="1" fillId="0" borderId="0" xfId="0" applyFont="1" applyAlignment="1">
      <alignment horizontal="center" vertical="center"/>
    </xf>
    <xf numFmtId="0" fontId="1" fillId="0" borderId="0" xfId="0" applyFont="1"/>
    <xf numFmtId="0" fontId="50" fillId="0" borderId="0" xfId="0" applyFont="1"/>
    <xf numFmtId="0" fontId="54" fillId="0" borderId="0" xfId="0" applyFont="1" applyAlignment="1">
      <alignment horizontal="center" vertical="center" shrinkToFit="1"/>
    </xf>
    <xf numFmtId="0" fontId="53" fillId="0" borderId="0" xfId="0" applyFont="1" applyAlignment="1">
      <alignment horizontal="center" vertical="center"/>
    </xf>
    <xf numFmtId="0" fontId="53" fillId="0" borderId="0" xfId="0" applyFont="1" applyAlignment="1">
      <alignment horizontal="center" vertical="top" wrapText="1"/>
    </xf>
    <xf numFmtId="0" fontId="53" fillId="0" borderId="0" xfId="0" applyFont="1" applyAlignment="1">
      <alignment horizontal="center"/>
    </xf>
    <xf numFmtId="0" fontId="53" fillId="0" borderId="0" xfId="0" applyFont="1" applyAlignment="1">
      <alignment horizontal="center" vertical="center" wrapText="1"/>
    </xf>
    <xf numFmtId="0" fontId="55" fillId="0" borderId="0" xfId="0" applyFont="1" applyAlignment="1">
      <alignment horizontal="center" vertical="center"/>
    </xf>
    <xf numFmtId="0" fontId="12" fillId="0" borderId="0" xfId="0" applyFont="1" applyAlignment="1">
      <alignment horizontal="right" vertical="center"/>
    </xf>
    <xf numFmtId="0" fontId="64" fillId="0" borderId="0" xfId="0" applyFont="1"/>
    <xf numFmtId="0" fontId="63" fillId="0" borderId="0" xfId="0" applyFont="1"/>
    <xf numFmtId="0" fontId="12" fillId="0" borderId="0" xfId="0" applyFont="1" applyAlignment="1">
      <alignment vertical="center"/>
    </xf>
    <xf numFmtId="0" fontId="66" fillId="0" borderId="0" xfId="0" applyFont="1"/>
    <xf numFmtId="0" fontId="17" fillId="0" borderId="12" xfId="0" applyFont="1" applyBorder="1" applyAlignment="1">
      <alignment horizontal="center" vertical="center" wrapText="1"/>
    </xf>
    <xf numFmtId="0" fontId="4" fillId="0" borderId="31" xfId="0" applyFont="1" applyBorder="1" applyAlignment="1">
      <alignment vertical="center"/>
    </xf>
    <xf numFmtId="0" fontId="4" fillId="0" borderId="0" xfId="0" applyFont="1" applyAlignment="1">
      <alignment vertical="center"/>
    </xf>
    <xf numFmtId="0" fontId="4" fillId="0" borderId="32" xfId="0" applyFont="1" applyBorder="1" applyAlignment="1">
      <alignment vertical="center"/>
    </xf>
    <xf numFmtId="0" fontId="0" fillId="25" borderId="33" xfId="0" applyFill="1" applyBorder="1" applyProtection="1">
      <protection locked="0"/>
    </xf>
    <xf numFmtId="0" fontId="14" fillId="0" borderId="0" xfId="0" applyFont="1" applyAlignment="1">
      <alignment horizontal="center" vertical="center"/>
    </xf>
    <xf numFmtId="0" fontId="14" fillId="0" borderId="0" xfId="0" applyFont="1" applyAlignment="1">
      <alignment vertical="center"/>
    </xf>
    <xf numFmtId="0" fontId="1" fillId="0" borderId="0" xfId="0" applyFont="1" applyAlignment="1">
      <alignment vertical="center"/>
    </xf>
    <xf numFmtId="0" fontId="17" fillId="0" borderId="35" xfId="0" applyFont="1" applyBorder="1" applyAlignment="1">
      <alignment vertical="center" shrinkToFit="1"/>
    </xf>
    <xf numFmtId="0" fontId="14" fillId="32" borderId="10" xfId="0" applyFont="1" applyFill="1" applyBorder="1" applyAlignment="1" applyProtection="1">
      <alignment horizontal="center" vertical="center"/>
      <protection locked="0"/>
    </xf>
    <xf numFmtId="0" fontId="0" fillId="25" borderId="36" xfId="0" applyFill="1" applyBorder="1" applyProtection="1">
      <protection locked="0"/>
    </xf>
    <xf numFmtId="0" fontId="0" fillId="24" borderId="37" xfId="0" applyFill="1" applyBorder="1" applyProtection="1">
      <protection locked="0"/>
    </xf>
    <xf numFmtId="0" fontId="0" fillId="24" borderId="33" xfId="0" applyFill="1" applyBorder="1" applyProtection="1">
      <protection locked="0"/>
    </xf>
    <xf numFmtId="0" fontId="0" fillId="24" borderId="38" xfId="0" applyFill="1" applyBorder="1" applyProtection="1">
      <protection locked="0"/>
    </xf>
    <xf numFmtId="38" fontId="14" fillId="0" borderId="0" xfId="33" applyFont="1" applyFill="1" applyBorder="1" applyAlignment="1" applyProtection="1">
      <alignment vertical="center"/>
    </xf>
    <xf numFmtId="0" fontId="0" fillId="0" borderId="0" xfId="0" applyAlignment="1">
      <alignment vertical="center" shrinkToFit="1"/>
    </xf>
    <xf numFmtId="0" fontId="0" fillId="0" borderId="31" xfId="0" applyBorder="1" applyAlignment="1">
      <alignment vertical="center"/>
    </xf>
    <xf numFmtId="0" fontId="0" fillId="0" borderId="32" xfId="0" applyBorder="1" applyAlignment="1">
      <alignment vertical="center"/>
    </xf>
    <xf numFmtId="0" fontId="8" fillId="0" borderId="21" xfId="0" applyFont="1" applyBorder="1" applyAlignment="1">
      <alignment vertical="center"/>
    </xf>
    <xf numFmtId="0" fontId="8" fillId="0" borderId="39" xfId="0" applyFont="1" applyBorder="1"/>
    <xf numFmtId="0" fontId="8" fillId="0" borderId="40" xfId="0" applyFont="1" applyBorder="1" applyAlignment="1">
      <alignment vertical="center"/>
    </xf>
    <xf numFmtId="0" fontId="17" fillId="0" borderId="41" xfId="0" applyFont="1" applyBorder="1" applyAlignment="1">
      <alignment horizontal="center" vertical="center"/>
    </xf>
    <xf numFmtId="0" fontId="58" fillId="0" borderId="30" xfId="0" applyFont="1" applyBorder="1" applyAlignment="1">
      <alignment vertical="center"/>
    </xf>
    <xf numFmtId="0" fontId="70" fillId="0" borderId="29" xfId="0" applyFont="1" applyBorder="1" applyAlignment="1">
      <alignment horizontal="center" vertical="center"/>
    </xf>
    <xf numFmtId="0" fontId="65" fillId="0" borderId="29" xfId="0" applyFont="1" applyBorder="1" applyAlignment="1">
      <alignment vertical="center"/>
    </xf>
    <xf numFmtId="0" fontId="0" fillId="0" borderId="30" xfId="0" applyBorder="1" applyAlignment="1">
      <alignment vertical="center" wrapText="1"/>
    </xf>
    <xf numFmtId="0" fontId="23" fillId="26" borderId="10" xfId="0" applyFont="1" applyFill="1" applyBorder="1" applyAlignment="1">
      <alignment horizontal="center" vertical="center"/>
    </xf>
    <xf numFmtId="0" fontId="23" fillId="26" borderId="42" xfId="0" applyFont="1" applyFill="1" applyBorder="1" applyAlignment="1">
      <alignment horizontal="center" vertical="center"/>
    </xf>
    <xf numFmtId="0" fontId="23" fillId="26" borderId="43" xfId="0" applyFont="1" applyFill="1" applyBorder="1" applyAlignment="1">
      <alignment horizontal="center" vertical="center"/>
    </xf>
    <xf numFmtId="0" fontId="23" fillId="26" borderId="44" xfId="0" applyFont="1" applyFill="1" applyBorder="1" applyAlignment="1">
      <alignment horizontal="center" vertical="center"/>
    </xf>
    <xf numFmtId="0" fontId="23" fillId="0" borderId="22" xfId="0" applyFont="1" applyBorder="1" applyAlignment="1">
      <alignment horizontal="right" vertical="center"/>
    </xf>
    <xf numFmtId="0" fontId="23" fillId="0" borderId="45" xfId="0" applyFont="1" applyBorder="1" applyAlignment="1">
      <alignment horizontal="right" vertical="center"/>
    </xf>
    <xf numFmtId="0" fontId="23" fillId="0" borderId="46" xfId="0" applyFont="1" applyBorder="1" applyAlignment="1">
      <alignment horizontal="left" vertical="center"/>
    </xf>
    <xf numFmtId="0" fontId="23" fillId="0" borderId="47" xfId="0" applyFont="1" applyBorder="1" applyAlignment="1">
      <alignment horizontal="left" vertical="center"/>
    </xf>
    <xf numFmtId="0" fontId="71" fillId="0" borderId="0" xfId="0" applyFont="1"/>
    <xf numFmtId="0" fontId="5"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shrinkToFit="1"/>
    </xf>
    <xf numFmtId="0" fontId="63" fillId="0" borderId="0" xfId="0" applyFont="1" applyAlignment="1">
      <alignment vertical="center"/>
    </xf>
    <xf numFmtId="0" fontId="63" fillId="0" borderId="0" xfId="0" applyFont="1" applyAlignment="1">
      <alignment vertical="center" shrinkToFit="1"/>
    </xf>
    <xf numFmtId="0" fontId="63" fillId="0" borderId="0" xfId="0" applyFont="1" applyAlignment="1">
      <alignment horizontal="right" vertical="center"/>
    </xf>
    <xf numFmtId="0" fontId="63" fillId="0" borderId="10" xfId="0" applyFont="1" applyBorder="1" applyAlignment="1">
      <alignment vertical="center"/>
    </xf>
    <xf numFmtId="0" fontId="64" fillId="0" borderId="0" xfId="0" applyFont="1" applyAlignment="1">
      <alignment vertical="center"/>
    </xf>
    <xf numFmtId="0" fontId="4" fillId="26" borderId="30" xfId="0" applyFont="1" applyFill="1" applyBorder="1" applyAlignment="1">
      <alignment vertical="center"/>
    </xf>
    <xf numFmtId="0" fontId="9" fillId="0" borderId="22" xfId="0" applyFont="1" applyBorder="1" applyAlignment="1">
      <alignment horizontal="center" vertical="center"/>
    </xf>
    <xf numFmtId="0" fontId="29" fillId="26" borderId="22" xfId="0" applyFont="1" applyFill="1" applyBorder="1" applyAlignment="1">
      <alignment horizontal="left" vertical="center" indent="1" shrinkToFit="1"/>
    </xf>
    <xf numFmtId="0" fontId="29" fillId="26" borderId="45" xfId="0" applyFont="1" applyFill="1" applyBorder="1" applyAlignment="1">
      <alignment horizontal="left" vertical="center" indent="1" shrinkToFit="1"/>
    </xf>
    <xf numFmtId="0" fontId="9" fillId="0" borderId="48" xfId="0" applyFont="1" applyBorder="1" applyAlignment="1">
      <alignment horizontal="center" vertical="center"/>
    </xf>
    <xf numFmtId="0" fontId="29" fillId="26" borderId="48" xfId="0" applyFont="1" applyFill="1" applyBorder="1" applyAlignment="1">
      <alignment horizontal="left" vertical="center" indent="1" shrinkToFit="1"/>
    </xf>
    <xf numFmtId="0" fontId="29" fillId="26" borderId="49" xfId="0" applyFont="1" applyFill="1" applyBorder="1" applyAlignment="1">
      <alignment horizontal="left" vertical="center" indent="1" shrinkToFit="1"/>
    </xf>
    <xf numFmtId="0" fontId="9" fillId="0" borderId="50" xfId="0" applyFont="1" applyBorder="1" applyAlignment="1">
      <alignment horizontal="center" vertical="center"/>
    </xf>
    <xf numFmtId="0" fontId="29" fillId="26" borderId="50" xfId="0" applyFont="1" applyFill="1" applyBorder="1" applyAlignment="1">
      <alignment horizontal="left" vertical="center" indent="1" shrinkToFit="1"/>
    </xf>
    <xf numFmtId="0" fontId="29" fillId="26" borderId="51" xfId="0" applyFont="1" applyFill="1" applyBorder="1" applyAlignment="1">
      <alignment horizontal="left" vertical="center" indent="1" shrinkToFit="1"/>
    </xf>
    <xf numFmtId="0" fontId="75" fillId="0" borderId="0" xfId="0" applyFont="1" applyAlignment="1">
      <alignment horizontal="center" vertical="center"/>
    </xf>
    <xf numFmtId="0" fontId="75" fillId="0" borderId="0" xfId="0" applyFont="1"/>
    <xf numFmtId="0" fontId="0" fillId="32" borderId="10" xfId="0" applyFill="1" applyBorder="1" applyAlignment="1" applyProtection="1">
      <alignment vertical="center"/>
      <protection locked="0"/>
    </xf>
    <xf numFmtId="0" fontId="0" fillId="0" borderId="52" xfId="0" applyBorder="1" applyAlignment="1">
      <alignment horizontal="center"/>
    </xf>
    <xf numFmtId="0" fontId="16" fillId="0" borderId="10" xfId="0" applyFont="1" applyBorder="1"/>
    <xf numFmtId="0" fontId="0" fillId="0" borderId="54" xfId="0" applyBorder="1" applyAlignment="1">
      <alignment horizontal="center"/>
    </xf>
    <xf numFmtId="0" fontId="0" fillId="0" borderId="10" xfId="0" applyBorder="1" applyAlignment="1">
      <alignment horizontal="center"/>
    </xf>
    <xf numFmtId="0" fontId="1" fillId="0" borderId="0" xfId="0" applyFont="1" applyAlignment="1">
      <alignment horizontal="center" vertical="center" shrinkToFit="1"/>
    </xf>
    <xf numFmtId="0" fontId="16" fillId="0" borderId="0" xfId="0" applyFont="1"/>
    <xf numFmtId="0" fontId="1" fillId="0" borderId="0" xfId="0" applyFont="1" applyAlignment="1">
      <alignment horizontal="center"/>
    </xf>
    <xf numFmtId="0" fontId="13" fillId="0" borderId="0" xfId="0" applyFont="1"/>
    <xf numFmtId="0" fontId="50" fillId="0" borderId="0" xfId="0" applyFont="1" applyAlignment="1">
      <alignment horizontal="center"/>
    </xf>
    <xf numFmtId="0" fontId="16" fillId="0" borderId="0" xfId="0" applyFont="1" applyAlignment="1">
      <alignment horizontal="distributed" vertical="center"/>
    </xf>
    <xf numFmtId="0" fontId="16" fillId="0" borderId="0" xfId="0" applyFont="1" applyAlignment="1">
      <alignment horizontal="center" vertical="center" shrinkToFit="1"/>
    </xf>
    <xf numFmtId="0" fontId="16" fillId="0" borderId="0" xfId="0" applyFont="1" applyAlignment="1">
      <alignment vertical="center"/>
    </xf>
    <xf numFmtId="0" fontId="16" fillId="24" borderId="43" xfId="0" applyFont="1" applyFill="1" applyBorder="1"/>
    <xf numFmtId="0" fontId="16" fillId="26" borderId="0" xfId="0" applyFont="1" applyFill="1" applyAlignment="1">
      <alignment vertical="center"/>
    </xf>
    <xf numFmtId="0" fontId="1" fillId="0" borderId="22" xfId="0" applyFont="1" applyBorder="1" applyAlignment="1">
      <alignment horizontal="center"/>
    </xf>
    <xf numFmtId="0" fontId="1" fillId="0" borderId="10" xfId="0" applyFont="1" applyBorder="1" applyAlignment="1">
      <alignment horizontal="center"/>
    </xf>
    <xf numFmtId="0" fontId="0" fillId="0" borderId="10" xfId="0" applyBorder="1"/>
    <xf numFmtId="0" fontId="50" fillId="0" borderId="10" xfId="0" applyFont="1" applyBorder="1"/>
    <xf numFmtId="0" fontId="16" fillId="25" borderId="43" xfId="0" applyFont="1" applyFill="1" applyBorder="1"/>
    <xf numFmtId="0" fontId="1" fillId="0" borderId="22" xfId="0" applyFont="1" applyBorder="1" applyAlignment="1">
      <alignment vertical="center" shrinkToFit="1"/>
    </xf>
    <xf numFmtId="0" fontId="1" fillId="0" borderId="10" xfId="0" applyFont="1" applyBorder="1" applyAlignment="1">
      <alignment vertical="center" shrinkToFit="1"/>
    </xf>
    <xf numFmtId="0" fontId="1" fillId="0" borderId="56" xfId="0" applyFont="1" applyBorder="1" applyAlignment="1">
      <alignment vertical="center" shrinkToFit="1"/>
    </xf>
    <xf numFmtId="0" fontId="0" fillId="0" borderId="54" xfId="0" applyBorder="1"/>
    <xf numFmtId="0" fontId="1" fillId="0" borderId="57" xfId="0" applyFont="1" applyBorder="1"/>
    <xf numFmtId="0" fontId="0" fillId="0" borderId="57" xfId="0" applyBorder="1"/>
    <xf numFmtId="0" fontId="50" fillId="0" borderId="57" xfId="0" applyFont="1" applyBorder="1"/>
    <xf numFmtId="0" fontId="22" fillId="0" borderId="0" xfId="0" applyFont="1" applyAlignment="1">
      <alignment vertical="center"/>
    </xf>
    <xf numFmtId="0" fontId="1" fillId="0" borderId="58" xfId="0" applyFont="1" applyBorder="1"/>
    <xf numFmtId="0" fontId="0" fillId="0" borderId="58" xfId="0" applyBorder="1"/>
    <xf numFmtId="0" fontId="50" fillId="0" borderId="58" xfId="0" applyFont="1" applyBorder="1"/>
    <xf numFmtId="0" fontId="16" fillId="26" borderId="0" xfId="0" applyFont="1" applyFill="1"/>
    <xf numFmtId="0" fontId="16" fillId="26" borderId="0" xfId="0" applyFont="1" applyFill="1" applyAlignment="1">
      <alignment vertical="center" wrapText="1"/>
    </xf>
    <xf numFmtId="0" fontId="16" fillId="0" borderId="0" xfId="0" applyFont="1" applyAlignment="1">
      <alignment horizontal="center" vertical="center"/>
    </xf>
    <xf numFmtId="0" fontId="0" fillId="0" borderId="59" xfId="0" applyBorder="1"/>
    <xf numFmtId="0" fontId="14" fillId="0" borderId="0" xfId="0" applyFont="1" applyAlignment="1">
      <alignment horizontal="right" vertical="center"/>
    </xf>
    <xf numFmtId="0" fontId="69" fillId="0" borderId="23" xfId="0" applyFont="1" applyBorder="1" applyAlignment="1">
      <alignment horizontal="center" vertical="center"/>
    </xf>
    <xf numFmtId="0" fontId="0" fillId="0" borderId="46" xfId="0" applyBorder="1" applyAlignment="1">
      <alignment horizontal="left" vertical="center"/>
    </xf>
    <xf numFmtId="0" fontId="0" fillId="0" borderId="0" xfId="0" applyAlignment="1">
      <alignment horizontal="right"/>
    </xf>
    <xf numFmtId="0" fontId="76" fillId="0" borderId="60" xfId="0" applyFont="1" applyBorder="1" applyAlignment="1">
      <alignment vertical="center" shrinkToFit="1"/>
    </xf>
    <xf numFmtId="0" fontId="0" fillId="0" borderId="23" xfId="0" applyBorder="1" applyAlignment="1">
      <alignment vertical="center" shrinkToFit="1"/>
    </xf>
    <xf numFmtId="0" fontId="0" fillId="0" borderId="13" xfId="0" applyBorder="1" applyAlignment="1">
      <alignment vertical="center" shrinkToFit="1"/>
    </xf>
    <xf numFmtId="0" fontId="0" fillId="0" borderId="61" xfId="0" applyBorder="1" applyAlignment="1">
      <alignment vertical="center" shrinkToFit="1"/>
    </xf>
    <xf numFmtId="0" fontId="77" fillId="0" borderId="0" xfId="0" applyFont="1" applyAlignment="1">
      <alignment vertical="center"/>
    </xf>
    <xf numFmtId="0" fontId="0" fillId="0" borderId="10" xfId="0" applyBorder="1" applyAlignment="1">
      <alignment vertical="center" shrinkToFit="1"/>
    </xf>
    <xf numFmtId="0" fontId="14" fillId="0" borderId="57" xfId="0" applyFont="1" applyBorder="1" applyAlignment="1">
      <alignment horizontal="center" vertical="center"/>
    </xf>
    <xf numFmtId="0" fontId="1" fillId="0" borderId="0" xfId="0" applyFont="1" applyAlignment="1">
      <alignment vertical="center" shrinkToFit="1"/>
    </xf>
    <xf numFmtId="0" fontId="1" fillId="0" borderId="10" xfId="0" applyFont="1" applyBorder="1" applyAlignment="1">
      <alignment vertical="center"/>
    </xf>
    <xf numFmtId="0" fontId="16" fillId="0" borderId="10" xfId="0" applyFont="1" applyBorder="1" applyAlignment="1">
      <alignment horizontal="center" vertical="center"/>
    </xf>
    <xf numFmtId="0" fontId="0" fillId="0" borderId="10" xfId="0" applyBorder="1" applyAlignment="1">
      <alignment vertical="center"/>
    </xf>
    <xf numFmtId="0" fontId="75" fillId="0" borderId="0" xfId="0" applyFont="1" applyAlignment="1">
      <alignment vertical="center" shrinkToFit="1"/>
    </xf>
    <xf numFmtId="0" fontId="14" fillId="26" borderId="0" xfId="0" applyFont="1" applyFill="1"/>
    <xf numFmtId="0" fontId="1" fillId="0" borderId="61" xfId="0" applyFont="1" applyBorder="1"/>
    <xf numFmtId="0" fontId="0" fillId="0" borderId="61" xfId="0" applyBorder="1"/>
    <xf numFmtId="0" fontId="50" fillId="0" borderId="61" xfId="0" applyFont="1" applyBorder="1"/>
    <xf numFmtId="0" fontId="16" fillId="26" borderId="0" xfId="0" applyFont="1" applyFill="1" applyAlignment="1">
      <alignment horizontal="center" vertical="center"/>
    </xf>
    <xf numFmtId="0" fontId="16" fillId="26" borderId="0" xfId="0" applyFont="1" applyFill="1" applyAlignment="1">
      <alignment horizontal="right" vertical="center"/>
    </xf>
    <xf numFmtId="0" fontId="14" fillId="26" borderId="0" xfId="0" applyFont="1" applyFill="1" applyAlignment="1">
      <alignment horizontal="left" vertical="center"/>
    </xf>
    <xf numFmtId="0" fontId="78" fillId="26" borderId="0" xfId="0" applyFont="1" applyFill="1" applyAlignment="1">
      <alignment horizontal="left" vertical="center"/>
    </xf>
    <xf numFmtId="0" fontId="16" fillId="0" borderId="60" xfId="0" applyFont="1" applyBorder="1" applyAlignment="1">
      <alignment horizontal="left" vertical="center"/>
    </xf>
    <xf numFmtId="0" fontId="0" fillId="0" borderId="60" xfId="0" applyBorder="1" applyAlignment="1">
      <alignment vertical="center" shrinkToFit="1"/>
    </xf>
    <xf numFmtId="0" fontId="78" fillId="26" borderId="60" xfId="0" applyFont="1" applyFill="1" applyBorder="1" applyAlignment="1">
      <alignment horizontal="left" vertical="center"/>
    </xf>
    <xf numFmtId="0" fontId="16" fillId="0" borderId="60" xfId="0" applyFont="1" applyBorder="1" applyAlignment="1">
      <alignment vertical="center"/>
    </xf>
    <xf numFmtId="0" fontId="16" fillId="26" borderId="13" xfId="0" applyFont="1" applyFill="1" applyBorder="1"/>
    <xf numFmtId="0" fontId="16" fillId="0" borderId="0" xfId="0" applyFont="1" applyAlignment="1">
      <alignment vertical="center" wrapText="1"/>
    </xf>
    <xf numFmtId="0" fontId="14" fillId="0" borderId="0" xfId="0" applyFont="1"/>
    <xf numFmtId="0" fontId="0" fillId="26" borderId="0" xfId="0" applyFill="1" applyAlignment="1">
      <alignment vertical="center"/>
    </xf>
    <xf numFmtId="0" fontId="50" fillId="0" borderId="0" xfId="0" applyFont="1" applyAlignment="1">
      <alignment vertical="center"/>
    </xf>
    <xf numFmtId="0" fontId="79" fillId="0" borderId="0" xfId="42" applyFont="1">
      <alignment vertical="center"/>
    </xf>
    <xf numFmtId="0" fontId="12" fillId="0" borderId="21" xfId="0" applyFont="1" applyBorder="1" applyAlignment="1">
      <alignment vertical="center"/>
    </xf>
    <xf numFmtId="0" fontId="0" fillId="0" borderId="0" xfId="0" quotePrefix="1" applyAlignment="1">
      <alignment horizontal="right" vertical="center"/>
    </xf>
    <xf numFmtId="0" fontId="0" fillId="0" borderId="0" xfId="0" quotePrefix="1" applyAlignment="1">
      <alignment vertical="center"/>
    </xf>
    <xf numFmtId="0" fontId="0" fillId="0" borderId="0" xfId="0" applyAlignment="1">
      <alignment horizontal="right" vertical="center"/>
    </xf>
    <xf numFmtId="0" fontId="0" fillId="0" borderId="76" xfId="0" applyBorder="1" applyAlignment="1">
      <alignment vertical="center"/>
    </xf>
    <xf numFmtId="0" fontId="0" fillId="0" borderId="126"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26" borderId="30" xfId="0" applyFill="1" applyBorder="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0" fillId="0" borderId="0" xfId="0" applyAlignment="1">
      <alignment horizontal="left" vertical="center"/>
    </xf>
    <xf numFmtId="0" fontId="0" fillId="0" borderId="12" xfId="0" applyBorder="1" applyAlignment="1">
      <alignment vertical="center"/>
    </xf>
    <xf numFmtId="0" fontId="0" fillId="0" borderId="74" xfId="0" applyBorder="1" applyAlignment="1">
      <alignment vertical="center" shrinkToFit="1"/>
    </xf>
    <xf numFmtId="0" fontId="15" fillId="0" borderId="0" xfId="0" applyFont="1" applyAlignment="1">
      <alignment horizontal="center" vertical="center"/>
    </xf>
    <xf numFmtId="0" fontId="1" fillId="0" borderId="34" xfId="0" applyFont="1" applyBorder="1" applyAlignment="1">
      <alignment vertical="center" shrinkToFit="1"/>
    </xf>
    <xf numFmtId="0" fontId="68" fillId="0" borderId="31" xfId="0" applyFont="1" applyBorder="1" applyAlignment="1">
      <alignment vertical="center"/>
    </xf>
    <xf numFmtId="0" fontId="68" fillId="0" borderId="0" xfId="0" applyFont="1" applyAlignment="1">
      <alignment vertical="center"/>
    </xf>
    <xf numFmtId="0" fontId="68" fillId="0" borderId="32" xfId="0" applyFont="1" applyBorder="1" applyAlignment="1">
      <alignment vertical="center"/>
    </xf>
    <xf numFmtId="0" fontId="81" fillId="0" borderId="0" xfId="44"/>
    <xf numFmtId="0" fontId="81" fillId="0" borderId="35" xfId="44" applyBorder="1"/>
    <xf numFmtId="0" fontId="86" fillId="0" borderId="135" xfId="44" applyFont="1" applyBorder="1" applyAlignment="1">
      <alignment horizontal="center" vertical="center" textRotation="255" shrinkToFit="1"/>
    </xf>
    <xf numFmtId="0" fontId="81" fillId="0" borderId="14" xfId="44" applyBorder="1" applyAlignment="1">
      <alignment horizontal="center"/>
    </xf>
    <xf numFmtId="0" fontId="86" fillId="0" borderId="14" xfId="44" applyFont="1" applyBorder="1" applyAlignment="1">
      <alignment horizontal="center" vertical="center" textRotation="255" shrinkToFit="1"/>
    </xf>
    <xf numFmtId="0" fontId="81" fillId="0" borderId="14" xfId="44" applyBorder="1" applyAlignment="1">
      <alignment horizontal="center" vertical="center"/>
    </xf>
    <xf numFmtId="0" fontId="81" fillId="0" borderId="18" xfId="44" applyBorder="1" applyAlignment="1">
      <alignment horizontal="center" vertical="center"/>
    </xf>
    <xf numFmtId="0" fontId="81" fillId="0" borderId="0" xfId="44" applyAlignment="1">
      <alignment horizontal="center"/>
    </xf>
    <xf numFmtId="0" fontId="83" fillId="0" borderId="133" xfId="44" applyFont="1" applyBorder="1" applyAlignment="1">
      <alignment horizontal="center" vertical="center" wrapText="1"/>
    </xf>
    <xf numFmtId="0" fontId="83" fillId="0" borderId="134" xfId="44" applyFont="1" applyBorder="1" applyAlignment="1">
      <alignment horizontal="center" vertical="center"/>
    </xf>
    <xf numFmtId="0" fontId="88" fillId="0" borderId="19" xfId="44" applyFont="1" applyBorder="1" applyAlignment="1">
      <alignment horizontal="center" vertical="center"/>
    </xf>
    <xf numFmtId="0" fontId="83" fillId="0" borderId="20" xfId="44" applyFont="1" applyBorder="1" applyAlignment="1">
      <alignment horizontal="center" vertical="center"/>
    </xf>
    <xf numFmtId="0" fontId="87" fillId="0" borderId="151" xfId="44" applyFont="1" applyBorder="1" applyAlignment="1">
      <alignment horizontal="center" vertical="center"/>
    </xf>
    <xf numFmtId="0" fontId="88" fillId="0" borderId="146" xfId="44" applyFont="1" applyBorder="1" applyAlignment="1">
      <alignment horizontal="center" vertical="center" textRotation="255"/>
    </xf>
    <xf numFmtId="0" fontId="81" fillId="0" borderId="133" xfId="44" applyBorder="1" applyAlignment="1">
      <alignment horizontal="center"/>
    </xf>
    <xf numFmtId="0" fontId="87" fillId="0" borderId="156" xfId="44" applyFont="1" applyBorder="1" applyAlignment="1">
      <alignment horizontal="center" vertical="center"/>
    </xf>
    <xf numFmtId="0" fontId="88" fillId="0" borderId="117" xfId="44" applyFont="1" applyBorder="1" applyAlignment="1">
      <alignment horizontal="center" vertical="center" textRotation="255"/>
    </xf>
    <xf numFmtId="0" fontId="81" fillId="0" borderId="19" xfId="44" applyBorder="1" applyAlignment="1">
      <alignment horizontal="center"/>
    </xf>
    <xf numFmtId="56" fontId="81" fillId="0" borderId="0" xfId="44" applyNumberFormat="1"/>
    <xf numFmtId="0" fontId="88" fillId="0" borderId="0" xfId="44" applyFont="1"/>
    <xf numFmtId="0" fontId="81" fillId="0" borderId="0" xfId="44" applyAlignment="1">
      <alignment horizontal="left"/>
    </xf>
    <xf numFmtId="0" fontId="87" fillId="0" borderId="166" xfId="44" applyFont="1" applyBorder="1" applyAlignment="1">
      <alignment horizontal="center" vertical="center"/>
    </xf>
    <xf numFmtId="0" fontId="88" fillId="0" borderId="167" xfId="44" applyFont="1" applyBorder="1" applyAlignment="1">
      <alignment horizontal="center" vertical="center" textRotation="255"/>
    </xf>
    <xf numFmtId="0" fontId="81" fillId="0" borderId="18" xfId="44" applyBorder="1"/>
    <xf numFmtId="0" fontId="81" fillId="0" borderId="168" xfId="44" applyBorder="1"/>
    <xf numFmtId="0" fontId="81" fillId="0" borderId="169" xfId="44" applyBorder="1"/>
    <xf numFmtId="0" fontId="81" fillId="0" borderId="170" xfId="44" applyBorder="1"/>
    <xf numFmtId="0" fontId="81" fillId="0" borderId="171" xfId="44" applyBorder="1"/>
    <xf numFmtId="0" fontId="81" fillId="0" borderId="172" xfId="44" applyBorder="1" applyAlignment="1">
      <alignment horizontal="center" vertical="center"/>
    </xf>
    <xf numFmtId="0" fontId="81" fillId="0" borderId="173" xfId="44" applyBorder="1" applyAlignment="1">
      <alignment horizontal="center" vertical="center"/>
    </xf>
    <xf numFmtId="0" fontId="81" fillId="0" borderId="168" xfId="44" applyBorder="1" applyAlignment="1">
      <alignment horizontal="center" vertical="center"/>
    </xf>
    <xf numFmtId="0" fontId="81" fillId="0" borderId="135" xfId="44" applyBorder="1" applyAlignment="1">
      <alignment horizontal="center" vertical="center"/>
    </xf>
    <xf numFmtId="0" fontId="81" fillId="0" borderId="172" xfId="44" applyBorder="1" applyAlignment="1">
      <alignment horizontal="center"/>
    </xf>
    <xf numFmtId="0" fontId="81" fillId="0" borderId="168" xfId="44" applyBorder="1" applyAlignment="1">
      <alignment horizontal="center"/>
    </xf>
    <xf numFmtId="0" fontId="81" fillId="0" borderId="172" xfId="44" applyBorder="1"/>
    <xf numFmtId="0" fontId="82" fillId="0" borderId="0" xfId="44" applyFont="1" applyAlignment="1">
      <alignment horizontal="left"/>
    </xf>
    <xf numFmtId="0" fontId="81" fillId="0" borderId="19" xfId="44" applyBorder="1"/>
    <xf numFmtId="0" fontId="81" fillId="0" borderId="169" xfId="44" applyBorder="1" applyAlignment="1">
      <alignment horizontal="left" vertical="center"/>
    </xf>
    <xf numFmtId="0" fontId="81" fillId="0" borderId="170" xfId="44" applyBorder="1" applyAlignment="1">
      <alignment horizontal="left" vertical="center"/>
    </xf>
    <xf numFmtId="0" fontId="81" fillId="0" borderId="168" xfId="44" applyBorder="1" applyAlignment="1">
      <alignment horizontal="left" vertical="center"/>
    </xf>
    <xf numFmtId="0" fontId="81" fillId="0" borderId="0" xfId="44" applyAlignment="1">
      <alignment horizontal="left" vertical="center"/>
    </xf>
    <xf numFmtId="0" fontId="81" fillId="0" borderId="175" xfId="44" applyBorder="1"/>
    <xf numFmtId="0" fontId="81" fillId="0" borderId="176" xfId="44" applyBorder="1"/>
    <xf numFmtId="0" fontId="81" fillId="0" borderId="177" xfId="44" applyBorder="1"/>
    <xf numFmtId="0" fontId="16" fillId="24" borderId="172" xfId="0" applyFont="1" applyFill="1" applyBorder="1" applyAlignment="1" applyProtection="1">
      <alignment horizontal="right" vertical="center"/>
      <protection locked="0"/>
    </xf>
    <xf numFmtId="0" fontId="16" fillId="0" borderId="174" xfId="0" applyFont="1" applyBorder="1" applyAlignment="1">
      <alignment horizontal="center" vertical="center"/>
    </xf>
    <xf numFmtId="0" fontId="16" fillId="25" borderId="147" xfId="0" applyFont="1" applyFill="1" applyBorder="1" applyAlignment="1" applyProtection="1">
      <alignment horizontal="right" vertical="center"/>
      <protection locked="0"/>
    </xf>
    <xf numFmtId="0" fontId="16" fillId="0" borderId="149"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14" xfId="0" applyFont="1" applyBorder="1" applyAlignment="1">
      <alignment vertical="center"/>
    </xf>
    <xf numFmtId="0" fontId="16" fillId="0" borderId="14" xfId="0" applyFont="1" applyBorder="1" applyAlignment="1">
      <alignment horizontal="right" vertical="center"/>
    </xf>
    <xf numFmtId="0" fontId="1" fillId="0" borderId="30" xfId="0" applyFont="1" applyBorder="1" applyAlignment="1">
      <alignment horizontal="left" vertical="center" shrinkToFit="1"/>
    </xf>
    <xf numFmtId="0" fontId="1" fillId="0" borderId="29" xfId="0" applyFont="1" applyBorder="1" applyAlignment="1">
      <alignment horizontal="center" vertical="center" shrinkToFit="1"/>
    </xf>
    <xf numFmtId="0" fontId="68" fillId="0" borderId="29" xfId="0" applyFont="1" applyBorder="1" applyAlignment="1">
      <alignment vertical="center" shrinkToFit="1"/>
    </xf>
    <xf numFmtId="0" fontId="73" fillId="0" borderId="31" xfId="0" applyFont="1" applyBorder="1" applyAlignment="1">
      <alignment vertical="center"/>
    </xf>
    <xf numFmtId="0" fontId="73" fillId="0" borderId="0" xfId="0" applyFont="1" applyAlignment="1">
      <alignment vertical="center"/>
    </xf>
    <xf numFmtId="0" fontId="0" fillId="26" borderId="0" xfId="0" applyFill="1" applyAlignment="1">
      <alignment horizontal="right" vertical="center"/>
    </xf>
    <xf numFmtId="0" fontId="1" fillId="0" borderId="139" xfId="0" applyFont="1" applyBorder="1" applyAlignment="1">
      <alignment horizontal="distributed" vertical="center" shrinkToFit="1"/>
    </xf>
    <xf numFmtId="0" fontId="1" fillId="0" borderId="139" xfId="0" applyFont="1" applyBorder="1" applyAlignment="1">
      <alignment horizontal="center" vertical="center"/>
    </xf>
    <xf numFmtId="0" fontId="1" fillId="0" borderId="139" xfId="0" applyFont="1" applyBorder="1" applyAlignment="1">
      <alignment horizontal="distributed" vertical="center"/>
    </xf>
    <xf numFmtId="0" fontId="1" fillId="26" borderId="139" xfId="0" applyFont="1" applyFill="1" applyBorder="1" applyAlignment="1">
      <alignment horizontal="distributed" vertical="center" shrinkToFit="1"/>
    </xf>
    <xf numFmtId="0" fontId="1" fillId="26" borderId="139" xfId="0" applyFont="1" applyFill="1" applyBorder="1" applyAlignment="1">
      <alignment horizontal="distributed" vertical="center"/>
    </xf>
    <xf numFmtId="0" fontId="14" fillId="0" borderId="139" xfId="0" applyFont="1" applyBorder="1" applyAlignment="1">
      <alignment horizontal="center" vertical="center" shrinkToFit="1"/>
    </xf>
    <xf numFmtId="0" fontId="14" fillId="24" borderId="139" xfId="0" applyFont="1" applyFill="1" applyBorder="1" applyAlignment="1" applyProtection="1">
      <alignment vertical="center" shrinkToFit="1"/>
      <protection locked="0"/>
    </xf>
    <xf numFmtId="0" fontId="12" fillId="0" borderId="0" xfId="0" applyFont="1"/>
    <xf numFmtId="0" fontId="62" fillId="0" borderId="0" xfId="0" applyFont="1" applyAlignment="1">
      <alignment vertical="center" shrinkToFit="1"/>
    </xf>
    <xf numFmtId="0" fontId="0" fillId="25" borderId="33" xfId="0" quotePrefix="1" applyFill="1" applyBorder="1" applyProtection="1">
      <protection locked="0"/>
    </xf>
    <xf numFmtId="0" fontId="23" fillId="0" borderId="0" xfId="0" applyFont="1" applyAlignment="1">
      <alignment vertical="center"/>
    </xf>
    <xf numFmtId="0" fontId="24" fillId="0" borderId="0" xfId="0" applyFont="1"/>
    <xf numFmtId="0" fontId="16" fillId="0" borderId="135" xfId="0" applyFont="1" applyBorder="1" applyAlignment="1">
      <alignment vertical="center"/>
    </xf>
    <xf numFmtId="0" fontId="16" fillId="0" borderId="134" xfId="0" applyFont="1" applyBorder="1" applyAlignment="1">
      <alignment vertical="center"/>
    </xf>
    <xf numFmtId="0" fontId="16" fillId="0" borderId="10" xfId="0" applyFont="1" applyBorder="1" applyAlignment="1">
      <alignment vertical="center"/>
    </xf>
    <xf numFmtId="0" fontId="14" fillId="0" borderId="10" xfId="0" applyFont="1" applyBorder="1" applyAlignment="1">
      <alignment horizontal="center"/>
    </xf>
    <xf numFmtId="0" fontId="14" fillId="0" borderId="22" xfId="0" applyFont="1" applyBorder="1" applyAlignment="1">
      <alignment horizontal="center"/>
    </xf>
    <xf numFmtId="0" fontId="14" fillId="0" borderId="10" xfId="0" applyFont="1" applyBorder="1"/>
    <xf numFmtId="0" fontId="14" fillId="0" borderId="53" xfId="0" applyFont="1" applyBorder="1" applyAlignment="1">
      <alignment horizontal="center"/>
    </xf>
    <xf numFmtId="0" fontId="14" fillId="0" borderId="55" xfId="0" applyFont="1" applyBorder="1" applyAlignment="1">
      <alignment horizontal="center" vertical="center"/>
    </xf>
    <xf numFmtId="0" fontId="15" fillId="27" borderId="133" xfId="0" applyFont="1" applyFill="1" applyBorder="1" applyAlignment="1">
      <alignment horizontal="left" vertical="center" wrapText="1"/>
    </xf>
    <xf numFmtId="0" fontId="15" fillId="27" borderId="0" xfId="0" applyFont="1" applyFill="1" applyAlignment="1">
      <alignment horizontal="left" vertical="center" wrapText="1"/>
    </xf>
    <xf numFmtId="0" fontId="0" fillId="24" borderId="172" xfId="0" applyFill="1" applyBorder="1" applyAlignment="1" applyProtection="1">
      <alignment vertical="center" shrinkToFit="1"/>
      <protection locked="0"/>
    </xf>
    <xf numFmtId="0" fontId="0" fillId="24" borderId="171" xfId="0" applyFill="1" applyBorder="1" applyAlignment="1" applyProtection="1">
      <alignment vertical="center" shrinkToFit="1"/>
      <protection locked="0"/>
    </xf>
    <xf numFmtId="0" fontId="0" fillId="24" borderId="174" xfId="0" applyFill="1" applyBorder="1" applyAlignment="1" applyProtection="1">
      <alignment vertical="center" shrinkToFit="1"/>
      <protection locked="0"/>
    </xf>
    <xf numFmtId="0" fontId="69" fillId="33" borderId="14" xfId="0" applyFont="1" applyFill="1" applyBorder="1" applyAlignment="1">
      <alignment horizontal="left" vertical="top" wrapText="1"/>
    </xf>
    <xf numFmtId="0" fontId="69" fillId="33" borderId="0" xfId="0" applyFont="1" applyFill="1" applyAlignment="1">
      <alignment horizontal="left" vertical="top" wrapText="1"/>
    </xf>
    <xf numFmtId="0" fontId="69" fillId="33" borderId="13" xfId="0" applyFont="1" applyFill="1" applyBorder="1" applyAlignment="1">
      <alignment horizontal="left" vertical="top" wrapText="1"/>
    </xf>
    <xf numFmtId="0" fontId="69" fillId="33" borderId="18" xfId="0" applyFont="1" applyFill="1" applyBorder="1" applyAlignment="1">
      <alignment horizontal="left" vertical="top" wrapText="1"/>
    </xf>
    <xf numFmtId="0" fontId="69" fillId="33" borderId="19" xfId="0" applyFont="1" applyFill="1" applyBorder="1" applyAlignment="1">
      <alignment horizontal="left" vertical="top" wrapText="1"/>
    </xf>
    <xf numFmtId="0" fontId="69" fillId="33" borderId="20" xfId="0" applyFont="1" applyFill="1" applyBorder="1" applyAlignment="1">
      <alignment horizontal="left" vertical="top" wrapText="1"/>
    </xf>
    <xf numFmtId="0" fontId="12" fillId="0" borderId="0" xfId="0" applyFont="1" applyAlignment="1">
      <alignment horizontal="center"/>
    </xf>
    <xf numFmtId="0" fontId="94" fillId="34" borderId="0" xfId="0" applyFont="1" applyFill="1" applyAlignment="1">
      <alignment vertical="center" wrapText="1"/>
    </xf>
    <xf numFmtId="0" fontId="95" fillId="34" borderId="0" xfId="0" applyFont="1" applyFill="1" applyAlignment="1">
      <alignment vertical="center"/>
    </xf>
    <xf numFmtId="0" fontId="0" fillId="35" borderId="171" xfId="0" applyFill="1" applyBorder="1" applyAlignment="1">
      <alignment horizontal="center" vertical="center"/>
    </xf>
    <xf numFmtId="0" fontId="50" fillId="35" borderId="171" xfId="0" applyFont="1" applyFill="1" applyBorder="1" applyAlignment="1">
      <alignment horizontal="center" vertical="center"/>
    </xf>
    <xf numFmtId="0" fontId="78" fillId="26" borderId="0" xfId="0" applyFont="1" applyFill="1" applyAlignment="1">
      <alignment vertical="center"/>
    </xf>
    <xf numFmtId="0" fontId="78" fillId="26" borderId="19" xfId="0" applyFont="1" applyFill="1" applyBorder="1" applyAlignment="1">
      <alignment vertical="center"/>
    </xf>
    <xf numFmtId="0" fontId="78" fillId="33" borderId="135" xfId="0" applyFont="1" applyFill="1" applyBorder="1" applyAlignment="1">
      <alignment vertical="center"/>
    </xf>
    <xf numFmtId="0" fontId="78" fillId="33" borderId="133" xfId="0" applyFont="1" applyFill="1" applyBorder="1" applyAlignment="1">
      <alignment vertical="center"/>
    </xf>
    <xf numFmtId="0" fontId="78" fillId="33" borderId="134" xfId="0" applyFont="1" applyFill="1" applyBorder="1" applyAlignment="1">
      <alignment vertical="center"/>
    </xf>
    <xf numFmtId="0" fontId="0" fillId="27" borderId="0" xfId="0" applyFill="1" applyAlignment="1">
      <alignment vertical="center" wrapText="1"/>
    </xf>
    <xf numFmtId="0" fontId="16" fillId="27" borderId="0" xfId="0" applyFont="1" applyFill="1" applyAlignment="1">
      <alignment vertical="center" wrapText="1"/>
    </xf>
    <xf numFmtId="0" fontId="14" fillId="0" borderId="0" xfId="0" applyFont="1" applyAlignment="1">
      <alignment vertical="center" shrinkToFit="1"/>
    </xf>
    <xf numFmtId="0" fontId="14" fillId="0" borderId="172" xfId="0" applyFont="1" applyBorder="1" applyAlignment="1">
      <alignment vertical="center" shrinkToFit="1"/>
    </xf>
    <xf numFmtId="0" fontId="14" fillId="0" borderId="171" xfId="0" applyFont="1" applyBorder="1" applyAlignment="1">
      <alignment vertical="center" shrinkToFit="1"/>
    </xf>
    <xf numFmtId="0" fontId="14" fillId="0" borderId="174" xfId="0" applyFont="1" applyBorder="1" applyAlignment="1">
      <alignment vertical="center" shrinkToFit="1"/>
    </xf>
    <xf numFmtId="0" fontId="15" fillId="27" borderId="0" xfId="0" applyFont="1" applyFill="1" applyAlignment="1">
      <alignment vertical="center" wrapText="1"/>
    </xf>
    <xf numFmtId="0" fontId="14" fillId="0" borderId="0" xfId="0" applyFont="1" applyAlignment="1">
      <alignment vertical="center"/>
    </xf>
    <xf numFmtId="0" fontId="16" fillId="0" borderId="0" xfId="0" applyFont="1" applyAlignment="1">
      <alignment vertical="center"/>
    </xf>
    <xf numFmtId="0" fontId="51" fillId="28" borderId="0" xfId="0" applyFont="1" applyFill="1" applyAlignment="1">
      <alignment horizontal="center" vertical="center" shrinkToFit="1"/>
    </xf>
    <xf numFmtId="0" fontId="14" fillId="24" borderId="172" xfId="0" applyFont="1" applyFill="1" applyBorder="1" applyAlignment="1" applyProtection="1">
      <alignment vertical="center" shrinkToFit="1"/>
      <protection locked="0"/>
    </xf>
    <xf numFmtId="0" fontId="14" fillId="24" borderId="171" xfId="0" applyFont="1" applyFill="1" applyBorder="1" applyAlignment="1" applyProtection="1">
      <alignment vertical="center" shrinkToFit="1"/>
      <protection locked="0"/>
    </xf>
    <xf numFmtId="0" fontId="14" fillId="24" borderId="174" xfId="0" applyFont="1" applyFill="1" applyBorder="1" applyAlignment="1" applyProtection="1">
      <alignment vertical="center" shrinkToFit="1"/>
      <protection locked="0"/>
    </xf>
    <xf numFmtId="0" fontId="14" fillId="29" borderId="60" xfId="0" applyFont="1" applyFill="1" applyBorder="1" applyAlignment="1">
      <alignment horizontal="center" vertical="center" wrapText="1"/>
    </xf>
    <xf numFmtId="0" fontId="14" fillId="29" borderId="0" xfId="0" applyFont="1" applyFill="1" applyAlignment="1">
      <alignment horizontal="center" vertical="center" wrapText="1"/>
    </xf>
    <xf numFmtId="0" fontId="1" fillId="0" borderId="139" xfId="0" applyFont="1" applyBorder="1" applyAlignment="1">
      <alignment horizontal="distributed" vertical="center"/>
    </xf>
    <xf numFmtId="0" fontId="14" fillId="31" borderId="18" xfId="0" applyFont="1" applyFill="1" applyBorder="1" applyAlignment="1">
      <alignment horizontal="center" vertical="center"/>
    </xf>
    <xf numFmtId="0" fontId="14" fillId="31" borderId="19" xfId="0" applyFont="1" applyFill="1" applyBorder="1" applyAlignment="1">
      <alignment horizontal="center" vertical="center"/>
    </xf>
    <xf numFmtId="0" fontId="14" fillId="31" borderId="20" xfId="0" applyFont="1" applyFill="1" applyBorder="1" applyAlignment="1">
      <alignment horizontal="center" vertical="center"/>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0" fontId="78" fillId="33" borderId="54" xfId="0" applyFont="1" applyFill="1" applyBorder="1" applyAlignment="1">
      <alignment vertical="center"/>
    </xf>
    <xf numFmtId="0" fontId="78" fillId="33" borderId="60" xfId="0" applyFont="1" applyFill="1" applyBorder="1" applyAlignment="1">
      <alignment vertical="center"/>
    </xf>
    <xf numFmtId="0" fontId="78" fillId="33" borderId="69" xfId="0" applyFont="1" applyFill="1" applyBorder="1" applyAlignment="1">
      <alignment vertical="center"/>
    </xf>
    <xf numFmtId="0" fontId="58" fillId="33" borderId="14" xfId="0" applyFont="1" applyFill="1" applyBorder="1" applyAlignment="1">
      <alignment wrapText="1" shrinkToFit="1"/>
    </xf>
    <xf numFmtId="0" fontId="58" fillId="33" borderId="0" xfId="0" applyFont="1" applyFill="1" applyAlignment="1">
      <alignment shrinkToFit="1"/>
    </xf>
    <xf numFmtId="0" fontId="58" fillId="33" borderId="13" xfId="0" applyFont="1" applyFill="1" applyBorder="1" applyAlignment="1">
      <alignment shrinkToFit="1"/>
    </xf>
    <xf numFmtId="0" fontId="58" fillId="33" borderId="14" xfId="0" applyFont="1" applyFill="1" applyBorder="1" applyAlignment="1">
      <alignment shrinkToFit="1"/>
    </xf>
    <xf numFmtId="0" fontId="58" fillId="33" borderId="18" xfId="0" applyFont="1" applyFill="1" applyBorder="1" applyAlignment="1">
      <alignment shrinkToFit="1"/>
    </xf>
    <xf numFmtId="0" fontId="58" fillId="33" borderId="19" xfId="0" applyFont="1" applyFill="1" applyBorder="1" applyAlignment="1">
      <alignment shrinkToFit="1"/>
    </xf>
    <xf numFmtId="0" fontId="58" fillId="33" borderId="20" xfId="0" applyFont="1" applyFill="1" applyBorder="1" applyAlignment="1">
      <alignment shrinkToFit="1"/>
    </xf>
    <xf numFmtId="0" fontId="16" fillId="0" borderId="10" xfId="0" applyFont="1" applyBorder="1" applyAlignment="1">
      <alignment horizontal="left" vertical="center"/>
    </xf>
    <xf numFmtId="0" fontId="16" fillId="24" borderId="22" xfId="0" applyFont="1" applyFill="1" applyBorder="1" applyAlignment="1" applyProtection="1">
      <alignment vertical="center"/>
      <protection locked="0"/>
    </xf>
    <xf numFmtId="0" fontId="16" fillId="24" borderId="23" xfId="0" applyFont="1" applyFill="1" applyBorder="1" applyAlignment="1" applyProtection="1">
      <alignment vertical="center"/>
      <protection locked="0"/>
    </xf>
    <xf numFmtId="0" fontId="16" fillId="24" borderId="46" xfId="0" applyFont="1" applyFill="1" applyBorder="1" applyAlignment="1" applyProtection="1">
      <alignment vertical="center"/>
      <protection locked="0"/>
    </xf>
    <xf numFmtId="0" fontId="0" fillId="25" borderId="66" xfId="0" applyFill="1" applyBorder="1" applyAlignment="1" applyProtection="1">
      <alignment vertical="center" shrinkToFit="1"/>
      <protection locked="0"/>
    </xf>
    <xf numFmtId="0" fontId="16" fillId="25" borderId="66" xfId="0" applyFont="1" applyFill="1" applyBorder="1" applyAlignment="1" applyProtection="1">
      <alignment vertical="center" shrinkToFit="1"/>
      <protection locked="0"/>
    </xf>
    <xf numFmtId="0" fontId="69" fillId="33" borderId="18" xfId="0" applyFont="1" applyFill="1" applyBorder="1" applyAlignment="1">
      <alignment wrapText="1"/>
    </xf>
    <xf numFmtId="0" fontId="69" fillId="33" borderId="19" xfId="0" applyFont="1" applyFill="1" applyBorder="1" applyAlignment="1">
      <alignment wrapText="1"/>
    </xf>
    <xf numFmtId="0" fontId="69" fillId="33" borderId="20" xfId="0" applyFont="1" applyFill="1" applyBorder="1" applyAlignment="1">
      <alignment wrapText="1"/>
    </xf>
    <xf numFmtId="0" fontId="1" fillId="26" borderId="139" xfId="0" applyFont="1" applyFill="1" applyBorder="1" applyAlignment="1">
      <alignment horizontal="center" vertical="center" shrinkToFit="1"/>
    </xf>
    <xf numFmtId="0" fontId="14" fillId="24" borderId="139" xfId="0" applyFont="1" applyFill="1" applyBorder="1" applyAlignment="1" applyProtection="1">
      <alignment vertical="center" shrinkToFit="1"/>
      <protection locked="0"/>
    </xf>
    <xf numFmtId="0" fontId="75" fillId="0" borderId="0" xfId="0" applyFont="1" applyAlignment="1">
      <alignment horizontal="right" vertical="center" shrinkToFit="1"/>
    </xf>
    <xf numFmtId="0" fontId="0" fillId="0" borderId="0" xfId="0" applyAlignment="1">
      <alignment horizontal="center" vertical="center"/>
    </xf>
    <xf numFmtId="0" fontId="16" fillId="32" borderId="22" xfId="0" applyFont="1" applyFill="1" applyBorder="1" applyAlignment="1" applyProtection="1">
      <alignment vertical="center"/>
      <protection locked="0"/>
    </xf>
    <xf numFmtId="0" fontId="16" fillId="32" borderId="23" xfId="0" applyFont="1" applyFill="1" applyBorder="1" applyAlignment="1" applyProtection="1">
      <alignment vertical="center"/>
      <protection locked="0"/>
    </xf>
    <xf numFmtId="0" fontId="16" fillId="32" borderId="46" xfId="0" applyFont="1" applyFill="1" applyBorder="1" applyAlignment="1" applyProtection="1">
      <alignment vertical="center"/>
      <protection locked="0"/>
    </xf>
    <xf numFmtId="0" fontId="0" fillId="25" borderId="67" xfId="0" applyFill="1" applyBorder="1" applyAlignment="1" applyProtection="1">
      <alignment vertical="center" shrinkToFit="1"/>
      <protection locked="0"/>
    </xf>
    <xf numFmtId="0" fontId="16" fillId="25" borderId="67" xfId="0" applyFont="1" applyFill="1" applyBorder="1" applyAlignment="1" applyProtection="1">
      <alignment vertical="center" shrinkToFit="1"/>
      <protection locked="0"/>
    </xf>
    <xf numFmtId="0" fontId="1" fillId="0" borderId="75" xfId="0" applyFont="1" applyBorder="1" applyAlignment="1">
      <alignment vertical="center"/>
    </xf>
    <xf numFmtId="0" fontId="1" fillId="0" borderId="0" xfId="0" applyFont="1" applyAlignment="1">
      <alignment vertical="center"/>
    </xf>
    <xf numFmtId="38" fontId="14" fillId="0" borderId="77" xfId="33" applyFont="1" applyFill="1" applyBorder="1" applyAlignment="1" applyProtection="1">
      <alignment vertical="center"/>
    </xf>
    <xf numFmtId="38" fontId="14" fillId="0" borderId="78" xfId="33" applyFont="1" applyFill="1" applyBorder="1" applyAlignment="1" applyProtection="1">
      <alignment vertical="center"/>
    </xf>
    <xf numFmtId="0" fontId="14" fillId="26" borderId="0" xfId="0" applyFont="1" applyFill="1" applyAlignment="1">
      <alignment horizontal="left" vertical="center"/>
    </xf>
    <xf numFmtId="0" fontId="15" fillId="30" borderId="54" xfId="0" applyFont="1" applyFill="1" applyBorder="1" applyAlignment="1">
      <alignment horizontal="center" vertical="center" wrapText="1" shrinkToFit="1"/>
    </xf>
    <xf numFmtId="0" fontId="15" fillId="30" borderId="69" xfId="0" applyFont="1" applyFill="1" applyBorder="1" applyAlignment="1">
      <alignment horizontal="center" vertical="center" wrapText="1" shrinkToFit="1"/>
    </xf>
    <xf numFmtId="0" fontId="15" fillId="30" borderId="14" xfId="0" applyFont="1" applyFill="1" applyBorder="1" applyAlignment="1">
      <alignment horizontal="center" vertical="center" wrapText="1" shrinkToFit="1"/>
    </xf>
    <xf numFmtId="0" fontId="15" fillId="30" borderId="13" xfId="0" applyFont="1" applyFill="1" applyBorder="1" applyAlignment="1">
      <alignment horizontal="center" vertical="center" wrapText="1" shrinkToFit="1"/>
    </xf>
    <xf numFmtId="0" fontId="15" fillId="30" borderId="18" xfId="0" applyFont="1" applyFill="1" applyBorder="1" applyAlignment="1">
      <alignment horizontal="center" vertical="center" wrapText="1" shrinkToFit="1"/>
    </xf>
    <xf numFmtId="0" fontId="15" fillId="30" borderId="20" xfId="0" applyFont="1" applyFill="1" applyBorder="1" applyAlignment="1">
      <alignment horizontal="center" vertical="center" wrapText="1" shrinkToFit="1"/>
    </xf>
    <xf numFmtId="0" fontId="0" fillId="24" borderId="22" xfId="0" applyFill="1" applyBorder="1" applyAlignment="1" applyProtection="1">
      <alignment vertical="center" shrinkToFit="1"/>
      <protection locked="0"/>
    </xf>
    <xf numFmtId="0" fontId="16" fillId="24" borderId="23" xfId="0" applyFont="1" applyFill="1" applyBorder="1" applyAlignment="1" applyProtection="1">
      <alignment vertical="center" shrinkToFit="1"/>
      <protection locked="0"/>
    </xf>
    <xf numFmtId="0" fontId="16" fillId="24" borderId="46" xfId="0" applyFont="1" applyFill="1" applyBorder="1" applyAlignment="1" applyProtection="1">
      <alignment vertical="center" shrinkToFit="1"/>
      <protection locked="0"/>
    </xf>
    <xf numFmtId="0" fontId="16" fillId="24" borderId="22" xfId="0" applyFont="1" applyFill="1" applyBorder="1" applyAlignment="1" applyProtection="1">
      <alignment vertical="center" shrinkToFit="1"/>
      <protection locked="0"/>
    </xf>
    <xf numFmtId="0" fontId="0" fillId="0" borderId="22" xfId="0" applyBorder="1" applyAlignment="1" applyProtection="1">
      <alignment vertical="center" shrinkToFit="1"/>
      <protection locked="0"/>
    </xf>
    <xf numFmtId="0" fontId="16" fillId="0" borderId="23" xfId="0" applyFont="1" applyBorder="1" applyAlignment="1" applyProtection="1">
      <alignment vertical="center" shrinkToFit="1"/>
      <protection locked="0"/>
    </xf>
    <xf numFmtId="0" fontId="16" fillId="0" borderId="46" xfId="0" applyFont="1" applyBorder="1" applyAlignment="1" applyProtection="1">
      <alignment vertical="center" shrinkToFit="1"/>
      <protection locked="0"/>
    </xf>
    <xf numFmtId="0" fontId="0" fillId="32" borderId="172" xfId="0" applyFill="1" applyBorder="1" applyAlignment="1" applyProtection="1">
      <alignment vertical="center"/>
      <protection locked="0"/>
    </xf>
    <xf numFmtId="0" fontId="0" fillId="32" borderId="171" xfId="0" applyFill="1" applyBorder="1" applyAlignment="1" applyProtection="1">
      <alignment vertical="center"/>
      <protection locked="0"/>
    </xf>
    <xf numFmtId="0" fontId="0" fillId="32" borderId="174" xfId="0" applyFill="1" applyBorder="1" applyAlignment="1" applyProtection="1">
      <alignment vertical="center"/>
      <protection locked="0"/>
    </xf>
    <xf numFmtId="0" fontId="15" fillId="27" borderId="60" xfId="0" applyFont="1" applyFill="1" applyBorder="1" applyAlignment="1">
      <alignment vertical="center" wrapText="1"/>
    </xf>
    <xf numFmtId="0" fontId="12" fillId="0" borderId="70" xfId="0" applyFont="1" applyBorder="1" applyAlignment="1">
      <alignment horizontal="center" vertical="center" shrinkToFit="1"/>
    </xf>
    <xf numFmtId="0" fontId="0" fillId="26" borderId="71" xfId="0" applyFill="1" applyBorder="1" applyAlignment="1">
      <alignment vertical="center"/>
    </xf>
    <xf numFmtId="0" fontId="16" fillId="26" borderId="72" xfId="0" applyFont="1" applyFill="1" applyBorder="1" applyAlignment="1">
      <alignment vertical="center"/>
    </xf>
    <xf numFmtId="0" fontId="16" fillId="26" borderId="73" xfId="0" applyFont="1" applyFill="1" applyBorder="1" applyAlignment="1">
      <alignment vertical="center"/>
    </xf>
    <xf numFmtId="0" fontId="16" fillId="26" borderId="14" xfId="0" applyFont="1" applyFill="1" applyBorder="1" applyAlignment="1">
      <alignment vertical="center"/>
    </xf>
    <xf numFmtId="0" fontId="16" fillId="26" borderId="0" xfId="0" applyFont="1" applyFill="1" applyAlignment="1">
      <alignment vertical="center"/>
    </xf>
    <xf numFmtId="0" fontId="16" fillId="26" borderId="74" xfId="0" applyFont="1" applyFill="1" applyBorder="1" applyAlignment="1">
      <alignment vertical="center"/>
    </xf>
    <xf numFmtId="0" fontId="15" fillId="0" borderId="75" xfId="0" applyFont="1" applyBorder="1" applyAlignment="1">
      <alignment vertical="top" wrapText="1"/>
    </xf>
    <xf numFmtId="0" fontId="15" fillId="0" borderId="0" xfId="0" applyFont="1" applyAlignment="1">
      <alignment vertical="top" wrapText="1"/>
    </xf>
    <xf numFmtId="0" fontId="15" fillId="0" borderId="74" xfId="0" applyFont="1" applyBorder="1" applyAlignment="1">
      <alignment vertical="top" wrapText="1"/>
    </xf>
    <xf numFmtId="0" fontId="15" fillId="0" borderId="76" xfId="0" applyFont="1" applyBorder="1" applyAlignment="1">
      <alignment vertical="top" wrapText="1"/>
    </xf>
    <xf numFmtId="0" fontId="15" fillId="0" borderId="70" xfId="0" applyFont="1" applyBorder="1" applyAlignment="1">
      <alignment vertical="top" wrapText="1"/>
    </xf>
    <xf numFmtId="0" fontId="15" fillId="0" borderId="35" xfId="0" applyFont="1" applyBorder="1" applyAlignment="1">
      <alignment vertical="top" wrapText="1"/>
    </xf>
    <xf numFmtId="0" fontId="14" fillId="0" borderId="0" xfId="0" applyFont="1" applyAlignment="1">
      <alignment horizontal="left"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2" xfId="0" applyFont="1" applyBorder="1" applyAlignment="1">
      <alignment vertical="center"/>
    </xf>
    <xf numFmtId="0" fontId="14" fillId="0" borderId="23" xfId="0" applyFont="1" applyBorder="1" applyAlignment="1">
      <alignment vertical="center"/>
    </xf>
    <xf numFmtId="0" fontId="14" fillId="0" borderId="46" xfId="0" applyFont="1" applyBorder="1" applyAlignment="1">
      <alignment vertical="center"/>
    </xf>
    <xf numFmtId="0" fontId="14" fillId="26" borderId="0" xfId="0" applyFont="1" applyFill="1" applyAlignment="1">
      <alignment vertical="center"/>
    </xf>
    <xf numFmtId="0" fontId="14" fillId="24" borderId="172" xfId="0" applyFont="1" applyFill="1" applyBorder="1" applyAlignment="1" applyProtection="1">
      <alignment vertical="center"/>
      <protection locked="0"/>
    </xf>
    <xf numFmtId="0" fontId="14" fillId="24" borderId="171" xfId="0" applyFont="1" applyFill="1" applyBorder="1" applyAlignment="1" applyProtection="1">
      <alignment vertical="center"/>
      <protection locked="0"/>
    </xf>
    <xf numFmtId="0" fontId="14" fillId="24" borderId="174" xfId="0" applyFont="1" applyFill="1" applyBorder="1" applyAlignment="1" applyProtection="1">
      <alignment vertical="center"/>
      <protection locked="0"/>
    </xf>
    <xf numFmtId="0" fontId="14" fillId="31" borderId="54" xfId="0" applyFont="1" applyFill="1" applyBorder="1" applyAlignment="1">
      <alignment horizontal="center" vertical="center" wrapText="1"/>
    </xf>
    <xf numFmtId="0" fontId="11" fillId="31" borderId="60" xfId="0" applyFont="1" applyFill="1" applyBorder="1" applyAlignment="1">
      <alignment horizontal="center" vertical="center"/>
    </xf>
    <xf numFmtId="0" fontId="11" fillId="31" borderId="69" xfId="0" applyFont="1" applyFill="1" applyBorder="1" applyAlignment="1">
      <alignment horizontal="center" vertical="center"/>
    </xf>
    <xf numFmtId="0" fontId="11" fillId="31" borderId="14" xfId="0" applyFont="1" applyFill="1" applyBorder="1" applyAlignment="1">
      <alignment horizontal="center" vertical="center"/>
    </xf>
    <xf numFmtId="0" fontId="11" fillId="31" borderId="0" xfId="0" applyFont="1" applyFill="1" applyAlignment="1">
      <alignment horizontal="center" vertical="center"/>
    </xf>
    <xf numFmtId="0" fontId="11" fillId="31" borderId="13" xfId="0" applyFont="1" applyFill="1" applyBorder="1" applyAlignment="1">
      <alignment horizontal="center" vertical="center"/>
    </xf>
    <xf numFmtId="0" fontId="14" fillId="24" borderId="139" xfId="0" applyFont="1" applyFill="1" applyBorder="1" applyAlignment="1" applyProtection="1">
      <alignment horizontal="center" vertical="center" shrinkToFit="1"/>
      <protection locked="0"/>
    </xf>
    <xf numFmtId="0" fontId="1" fillId="26" borderId="139" xfId="0" applyFont="1" applyFill="1" applyBorder="1" applyAlignment="1">
      <alignment horizontal="distributed" vertical="center"/>
    </xf>
    <xf numFmtId="0" fontId="0" fillId="24" borderId="172" xfId="0" applyFill="1" applyBorder="1" applyAlignment="1" applyProtection="1">
      <alignment horizontal="left" vertical="center" wrapText="1"/>
      <protection locked="0"/>
    </xf>
    <xf numFmtId="0" fontId="0" fillId="24" borderId="171" xfId="0" applyFill="1" applyBorder="1" applyAlignment="1" applyProtection="1">
      <alignment horizontal="left" vertical="center" wrapText="1"/>
      <protection locked="0"/>
    </xf>
    <xf numFmtId="0" fontId="0" fillId="24" borderId="174" xfId="0" applyFill="1" applyBorder="1" applyAlignment="1" applyProtection="1">
      <alignment horizontal="left" vertical="center" wrapText="1"/>
      <protection locked="0"/>
    </xf>
    <xf numFmtId="0" fontId="0" fillId="0" borderId="136" xfId="0" applyBorder="1" applyAlignment="1">
      <alignment horizontal="center" vertical="center"/>
    </xf>
    <xf numFmtId="0" fontId="16" fillId="0" borderId="61"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0" xfId="0" applyFont="1" applyAlignment="1">
      <alignment horizontal="center" vertical="center"/>
    </xf>
    <xf numFmtId="0" fontId="0" fillId="25" borderId="24" xfId="0" applyFill="1" applyBorder="1" applyAlignment="1" applyProtection="1">
      <alignment vertical="center" shrinkToFit="1"/>
      <protection locked="0"/>
    </xf>
    <xf numFmtId="0" fontId="16" fillId="25" borderId="25" xfId="0" applyFont="1" applyFill="1" applyBorder="1" applyAlignment="1" applyProtection="1">
      <alignment vertical="center" shrinkToFit="1"/>
      <protection locked="0"/>
    </xf>
    <xf numFmtId="0" fontId="16" fillId="25" borderId="62" xfId="0" applyFont="1" applyFill="1" applyBorder="1" applyAlignment="1" applyProtection="1">
      <alignment vertical="center" shrinkToFit="1"/>
      <protection locked="0"/>
    </xf>
    <xf numFmtId="0" fontId="0" fillId="25" borderId="68" xfId="0" applyFill="1" applyBorder="1" applyAlignment="1" applyProtection="1">
      <alignment vertical="center" shrinkToFit="1"/>
      <protection locked="0"/>
    </xf>
    <xf numFmtId="0" fontId="16" fillId="25" borderId="68" xfId="0" applyFont="1" applyFill="1" applyBorder="1" applyAlignment="1" applyProtection="1">
      <alignment vertical="center" shrinkToFit="1"/>
      <protection locked="0"/>
    </xf>
    <xf numFmtId="0" fontId="8" fillId="0" borderId="0" xfId="0" applyFont="1" applyAlignment="1">
      <alignment horizontal="left"/>
    </xf>
    <xf numFmtId="0" fontId="8" fillId="0" borderId="21" xfId="0" applyFont="1" applyBorder="1" applyAlignment="1">
      <alignment horizontal="left"/>
    </xf>
    <xf numFmtId="0" fontId="4" fillId="0" borderId="21" xfId="0" applyFont="1" applyBorder="1" applyAlignment="1">
      <alignment horizontal="left" indent="1"/>
    </xf>
    <xf numFmtId="0" fontId="8" fillId="0" borderId="0" xfId="0" applyFont="1" applyAlignment="1">
      <alignment horizontal="center"/>
    </xf>
    <xf numFmtId="0" fontId="8" fillId="0" borderId="21" xfId="0" applyFont="1" applyBorder="1" applyAlignment="1">
      <alignment horizontal="center"/>
    </xf>
    <xf numFmtId="0" fontId="8" fillId="0" borderId="0" xfId="0" applyFont="1" applyAlignment="1">
      <alignment horizontal="distributed"/>
    </xf>
    <xf numFmtId="0" fontId="28" fillId="0" borderId="0" xfId="0" applyFont="1" applyAlignment="1">
      <alignment horizontal="center"/>
    </xf>
    <xf numFmtId="0" fontId="64" fillId="0" borderId="21" xfId="0" applyFont="1" applyBorder="1" applyAlignment="1">
      <alignment horizontal="left" indent="1"/>
    </xf>
    <xf numFmtId="0" fontId="8" fillId="0" borderId="19" xfId="0" applyFont="1" applyBorder="1" applyAlignment="1">
      <alignment horizontal="left"/>
    </xf>
    <xf numFmtId="0" fontId="64" fillId="0" borderId="19" xfId="0" applyFont="1" applyBorder="1" applyAlignment="1">
      <alignment shrinkToFit="1"/>
    </xf>
    <xf numFmtId="0" fontId="64" fillId="0" borderId="21" xfId="0" applyFont="1" applyBorder="1" applyAlignment="1">
      <alignment horizontal="center"/>
    </xf>
    <xf numFmtId="0" fontId="8" fillId="0" borderId="0" xfId="0" applyFont="1" applyAlignment="1">
      <alignment horizontal="left" vertical="center"/>
    </xf>
    <xf numFmtId="0" fontId="63" fillId="0" borderId="0" xfId="0" applyFont="1" applyAlignment="1">
      <alignment horizontal="center" vertical="center" shrinkToFit="1"/>
    </xf>
    <xf numFmtId="0" fontId="62" fillId="0" borderId="23" xfId="0" applyFont="1" applyBorder="1" applyAlignment="1">
      <alignment horizontal="right"/>
    </xf>
    <xf numFmtId="0" fontId="31" fillId="0" borderId="19" xfId="0" applyFont="1" applyBorder="1" applyAlignment="1">
      <alignment horizontal="center"/>
    </xf>
    <xf numFmtId="0" fontId="62" fillId="0" borderId="19" xfId="0" applyFont="1" applyBorder="1" applyAlignment="1">
      <alignment shrinkToFit="1"/>
    </xf>
    <xf numFmtId="0" fontId="8" fillId="0" borderId="19" xfId="0" applyFont="1" applyBorder="1" applyAlignment="1">
      <alignment horizontal="center"/>
    </xf>
    <xf numFmtId="0" fontId="24" fillId="0" borderId="0" xfId="0" applyFont="1" applyAlignment="1">
      <alignment horizontal="left" vertical="center"/>
    </xf>
    <xf numFmtId="0" fontId="8" fillId="0" borderId="13"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8" fillId="0" borderId="101" xfId="0" applyFont="1" applyBorder="1" applyAlignment="1">
      <alignment horizontal="center" vertical="center"/>
    </xf>
    <xf numFmtId="0" fontId="8" fillId="0" borderId="83" xfId="0" applyFont="1" applyBorder="1" applyAlignment="1">
      <alignment horizontal="center" vertical="center"/>
    </xf>
    <xf numFmtId="0" fontId="60" fillId="0" borderId="85" xfId="0" applyFont="1" applyBorder="1" applyAlignment="1">
      <alignment vertical="center" shrinkToFit="1"/>
    </xf>
    <xf numFmtId="0" fontId="60" fillId="0" borderId="101" xfId="0" applyFont="1" applyBorder="1" applyAlignment="1">
      <alignment vertical="center" shrinkToFit="1"/>
    </xf>
    <xf numFmtId="0" fontId="60" fillId="0" borderId="103" xfId="0" applyFont="1" applyBorder="1" applyAlignment="1">
      <alignment vertical="center" shrinkToFit="1"/>
    </xf>
    <xf numFmtId="0" fontId="30" fillId="0" borderId="0" xfId="0" applyFont="1" applyAlignment="1">
      <alignment horizontal="center" vertical="center"/>
    </xf>
    <xf numFmtId="0" fontId="24" fillId="0" borderId="0" xfId="0" applyFont="1" applyAlignment="1">
      <alignment horizontal="center" vertical="center"/>
    </xf>
    <xf numFmtId="0" fontId="5" fillId="0" borderId="21" xfId="0" applyFont="1" applyBorder="1" applyAlignment="1">
      <alignment horizontal="center" vertical="center"/>
    </xf>
    <xf numFmtId="0" fontId="8" fillId="0" borderId="21" xfId="0" applyFont="1" applyBorder="1" applyAlignment="1">
      <alignment horizontal="left" vertical="center"/>
    </xf>
    <xf numFmtId="0" fontId="5" fillId="0" borderId="0" xfId="0" applyFont="1" applyAlignment="1">
      <alignment horizontal="center" vertical="center"/>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0" borderId="21" xfId="0" applyFont="1" applyBorder="1" applyAlignment="1">
      <alignment horizontal="center" vertical="center"/>
    </xf>
    <xf numFmtId="0" fontId="6" fillId="0" borderId="21" xfId="0" applyFont="1" applyBorder="1" applyAlignment="1">
      <alignment horizontal="center" vertical="center"/>
    </xf>
    <xf numFmtId="0" fontId="8" fillId="0" borderId="14" xfId="0" applyFont="1" applyBorder="1" applyAlignment="1">
      <alignment horizontal="left" vertical="center"/>
    </xf>
    <xf numFmtId="0" fontId="4" fillId="0" borderId="0" xfId="0" applyFont="1"/>
    <xf numFmtId="0" fontId="8" fillId="0" borderId="104" xfId="0" applyFont="1" applyBorder="1" applyAlignment="1">
      <alignment horizontal="center" vertical="center"/>
    </xf>
    <xf numFmtId="0" fontId="8" fillId="0" borderId="79" xfId="0" applyFont="1" applyBorder="1" applyAlignment="1">
      <alignment horizontal="center" vertical="center"/>
    </xf>
    <xf numFmtId="0" fontId="8" fillId="0" borderId="105" xfId="0" applyFont="1" applyBorder="1" applyAlignment="1">
      <alignment horizontal="center" vertical="center"/>
    </xf>
    <xf numFmtId="0" fontId="8" fillId="0" borderId="81" xfId="0" applyFont="1" applyBorder="1" applyAlignment="1">
      <alignment horizontal="center" vertical="center"/>
    </xf>
    <xf numFmtId="0" fontId="61" fillId="0" borderId="84" xfId="0" applyFont="1" applyBorder="1" applyAlignment="1">
      <alignment vertical="center" shrinkToFit="1"/>
    </xf>
    <xf numFmtId="0" fontId="60" fillId="0" borderId="80" xfId="0" applyFont="1" applyBorder="1" applyAlignment="1">
      <alignment vertical="center" shrinkToFit="1"/>
    </xf>
    <xf numFmtId="0" fontId="60" fillId="0" borderId="104" xfId="0" applyFont="1" applyBorder="1" applyAlignment="1">
      <alignment vertical="center" shrinkToFit="1"/>
    </xf>
    <xf numFmtId="0" fontId="60" fillId="0" borderId="106" xfId="0" applyFont="1" applyBorder="1" applyAlignment="1">
      <alignment vertical="center" shrinkToFit="1"/>
    </xf>
    <xf numFmtId="0" fontId="60" fillId="0" borderId="82" xfId="0" applyFont="1" applyBorder="1" applyAlignment="1">
      <alignment vertical="center" shrinkToFit="1"/>
    </xf>
    <xf numFmtId="0" fontId="60" fillId="0" borderId="105" xfId="0" applyFont="1" applyBorder="1" applyAlignment="1">
      <alignment vertical="center" shrinkToFit="1"/>
    </xf>
    <xf numFmtId="0" fontId="60" fillId="0" borderId="107" xfId="0" applyFont="1" applyBorder="1" applyAlignment="1">
      <alignment vertical="center" shrinkToFit="1"/>
    </xf>
    <xf numFmtId="0" fontId="61" fillId="0" borderId="83" xfId="0" applyFont="1" applyBorder="1" applyAlignment="1">
      <alignment horizontal="right" vertical="center" shrinkToFit="1"/>
    </xf>
    <xf numFmtId="0" fontId="61" fillId="0" borderId="84" xfId="0" applyFont="1" applyBorder="1" applyAlignment="1">
      <alignment horizontal="right" vertical="center" shrinkToFit="1"/>
    </xf>
    <xf numFmtId="0" fontId="8" fillId="0" borderId="84" xfId="0" applyFont="1" applyBorder="1" applyAlignment="1">
      <alignment horizontal="center" vertical="center" shrinkToFit="1"/>
    </xf>
    <xf numFmtId="0" fontId="8" fillId="0" borderId="84" xfId="0" applyFont="1" applyBorder="1" applyAlignment="1">
      <alignment horizontal="center" vertical="center"/>
    </xf>
    <xf numFmtId="0" fontId="8" fillId="0" borderId="102" xfId="0" applyFont="1" applyBorder="1" applyAlignment="1">
      <alignment horizontal="center" vertical="center"/>
    </xf>
    <xf numFmtId="0" fontId="61" fillId="0" borderId="16" xfId="0" applyFont="1" applyBorder="1" applyAlignment="1">
      <alignment vertical="center" shrinkToFit="1"/>
    </xf>
    <xf numFmtId="0" fontId="61" fillId="0" borderId="21" xfId="0" applyFont="1" applyBorder="1" applyAlignment="1">
      <alignment vertical="center" shrinkToFit="1"/>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29" fillId="0" borderId="90" xfId="0" applyFont="1" applyBorder="1" applyAlignment="1">
      <alignment horizontal="left" vertical="center"/>
    </xf>
    <xf numFmtId="0" fontId="29" fillId="0" borderId="92" xfId="0" applyFont="1" applyBorder="1" applyAlignment="1">
      <alignment horizontal="left" vertical="center"/>
    </xf>
    <xf numFmtId="0" fontId="56" fillId="0" borderId="90" xfId="0" applyFont="1" applyBorder="1" applyAlignment="1">
      <alignment horizontal="center" vertical="center"/>
    </xf>
    <xf numFmtId="0" fontId="20" fillId="0" borderId="93" xfId="0" applyFont="1" applyBorder="1" applyAlignment="1">
      <alignment horizontal="right" vertical="center"/>
    </xf>
    <xf numFmtId="0" fontId="20" fillId="0" borderId="90" xfId="0" applyFont="1" applyBorder="1" applyAlignment="1">
      <alignment horizontal="right" vertical="center"/>
    </xf>
    <xf numFmtId="0" fontId="8" fillId="0" borderId="15" xfId="0" applyFont="1" applyBorder="1" applyAlignment="1">
      <alignment horizontal="center" vertical="center"/>
    </xf>
    <xf numFmtId="0" fontId="8" fillId="0" borderId="80" xfId="0" applyFont="1" applyBorder="1" applyAlignment="1">
      <alignment horizontal="center" vertical="center"/>
    </xf>
    <xf numFmtId="0" fontId="8" fillId="0" borderId="14" xfId="0" applyFont="1" applyBorder="1" applyAlignment="1">
      <alignment horizontal="center" vertical="center"/>
    </xf>
    <xf numFmtId="0" fontId="8" fillId="0" borderId="88" xfId="0" applyFont="1" applyBorder="1" applyAlignment="1">
      <alignment horizontal="center" vertical="center"/>
    </xf>
    <xf numFmtId="0" fontId="8" fillId="0" borderId="39" xfId="0" applyFont="1" applyBorder="1" applyAlignment="1">
      <alignment horizontal="center" vertical="center"/>
    </xf>
    <xf numFmtId="0" fontId="8" fillId="0" borderId="82" xfId="0" applyFont="1" applyBorder="1" applyAlignment="1">
      <alignment horizontal="center" vertical="center"/>
    </xf>
    <xf numFmtId="0" fontId="8" fillId="0" borderId="15"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8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82" xfId="0" applyFont="1" applyBorder="1" applyAlignment="1">
      <alignment horizontal="center" vertical="center" wrapText="1"/>
    </xf>
    <xf numFmtId="0" fontId="20" fillId="0" borderId="83" xfId="0" applyFont="1" applyBorder="1" applyAlignment="1">
      <alignment horizontal="center" vertical="center" shrinkToFit="1"/>
    </xf>
    <xf numFmtId="0" fontId="20" fillId="0" borderId="84" xfId="0" applyFont="1" applyBorder="1" applyAlignment="1">
      <alignment horizontal="center" vertical="center" shrinkToFit="1"/>
    </xf>
    <xf numFmtId="0" fontId="20" fillId="0" borderId="85" xfId="0" applyFont="1" applyBorder="1" applyAlignment="1">
      <alignment horizontal="center" vertical="center" shrinkToFit="1"/>
    </xf>
    <xf numFmtId="0" fontId="56" fillId="0" borderId="0" xfId="0" applyFont="1" applyAlignment="1">
      <alignment horizontal="center" vertical="center"/>
    </xf>
    <xf numFmtId="0" fontId="7" fillId="0" borderId="0" xfId="0" applyFont="1" applyAlignment="1">
      <alignment vertical="center"/>
    </xf>
    <xf numFmtId="0" fontId="5" fillId="0" borderId="0" xfId="0" applyFont="1" applyAlignment="1">
      <alignment horizontal="right" vertical="center" shrinkToFit="1"/>
    </xf>
    <xf numFmtId="0" fontId="8" fillId="0" borderId="89" xfId="0" applyFont="1" applyBorder="1" applyAlignment="1">
      <alignment horizontal="center"/>
    </xf>
    <xf numFmtId="0" fontId="8" fillId="0" borderId="90" xfId="0" applyFont="1" applyBorder="1" applyAlignment="1">
      <alignment horizontal="center"/>
    </xf>
    <xf numFmtId="0" fontId="8" fillId="0" borderId="91" xfId="0" applyFont="1" applyBorder="1" applyAlignment="1">
      <alignment horizontal="center"/>
    </xf>
    <xf numFmtId="0" fontId="59" fillId="0" borderId="60" xfId="0" applyFont="1" applyBorder="1" applyAlignment="1">
      <alignment horizont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20" fillId="0" borderId="94" xfId="0" applyFont="1" applyBorder="1" applyAlignment="1">
      <alignment horizontal="center" vertical="center"/>
    </xf>
    <xf numFmtId="0" fontId="20" fillId="0" borderId="96" xfId="0" applyFont="1" applyBorder="1" applyAlignment="1">
      <alignment horizontal="center" vertical="center"/>
    </xf>
    <xf numFmtId="0" fontId="20" fillId="0" borderId="95" xfId="0" applyFont="1" applyBorder="1" applyAlignment="1">
      <alignment horizontal="center" vertical="center"/>
    </xf>
    <xf numFmtId="0" fontId="20" fillId="0" borderId="97" xfId="0" applyFont="1" applyBorder="1" applyAlignment="1">
      <alignment horizontal="center" vertical="center"/>
    </xf>
    <xf numFmtId="0" fontId="8" fillId="0" borderId="98" xfId="0" applyFont="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20" fillId="0" borderId="99" xfId="0" applyFont="1" applyBorder="1" applyAlignment="1">
      <alignment horizontal="center" vertical="center"/>
    </xf>
    <xf numFmtId="0" fontId="20" fillId="0" borderId="87" xfId="0" applyFont="1" applyBorder="1" applyAlignment="1">
      <alignment horizontal="center" vertical="center" shrinkToFit="1"/>
    </xf>
    <xf numFmtId="0" fontId="20" fillId="0" borderId="0" xfId="0" applyFont="1" applyAlignment="1">
      <alignment horizontal="center" vertical="center" shrinkToFit="1"/>
    </xf>
    <xf numFmtId="0" fontId="20" fillId="0" borderId="88" xfId="0" applyFont="1" applyBorder="1" applyAlignment="1">
      <alignment horizontal="center" vertical="center" shrinkToFit="1"/>
    </xf>
    <xf numFmtId="0" fontId="20" fillId="0" borderId="81"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82" xfId="0" applyFont="1" applyBorder="1" applyAlignment="1">
      <alignment horizontal="center" vertical="center" shrinkToFit="1"/>
    </xf>
    <xf numFmtId="0" fontId="8" fillId="0" borderId="101" xfId="0" applyFont="1" applyBorder="1" applyAlignment="1">
      <alignment horizontal="center" vertical="center" shrinkToFit="1"/>
    </xf>
    <xf numFmtId="0" fontId="8" fillId="0" borderId="103" xfId="0" applyFont="1" applyBorder="1" applyAlignment="1">
      <alignment horizontal="center" vertical="center"/>
    </xf>
    <xf numFmtId="0" fontId="18" fillId="0" borderId="79"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80" xfId="0" applyFont="1" applyBorder="1" applyAlignment="1">
      <alignment horizontal="center" vertical="center" shrinkToFit="1"/>
    </xf>
    <xf numFmtId="0" fontId="60" fillId="0" borderId="79" xfId="0" applyFont="1" applyBorder="1" applyAlignment="1">
      <alignment horizontal="center" vertical="center" shrinkToFit="1"/>
    </xf>
    <xf numFmtId="0" fontId="60" fillId="0" borderId="16" xfId="0" applyFont="1" applyBorder="1" applyAlignment="1">
      <alignment horizontal="center" vertical="center" shrinkToFit="1"/>
    </xf>
    <xf numFmtId="0" fontId="60" fillId="0" borderId="80" xfId="0" applyFont="1" applyBorder="1" applyAlignment="1">
      <alignment horizontal="center" vertical="center" shrinkToFit="1"/>
    </xf>
    <xf numFmtId="0" fontId="60" fillId="0" borderId="83" xfId="0" applyFont="1" applyBorder="1" applyAlignment="1">
      <alignment horizontal="center" vertical="center" shrinkToFit="1"/>
    </xf>
    <xf numFmtId="0" fontId="60" fillId="0" borderId="84" xfId="0" applyFont="1" applyBorder="1" applyAlignment="1">
      <alignment horizontal="center" vertical="center" shrinkToFit="1"/>
    </xf>
    <xf numFmtId="0" fontId="60" fillId="0" borderId="85" xfId="0" applyFont="1" applyBorder="1" applyAlignment="1">
      <alignment horizontal="center" vertical="center" shrinkToFit="1"/>
    </xf>
    <xf numFmtId="0" fontId="8" fillId="0" borderId="87" xfId="0" applyFont="1" applyBorder="1" applyAlignment="1">
      <alignment horizontal="center" vertical="center"/>
    </xf>
    <xf numFmtId="0" fontId="8" fillId="0" borderId="85" xfId="0" applyFont="1" applyBorder="1" applyAlignment="1">
      <alignment horizontal="center" vertical="center"/>
    </xf>
    <xf numFmtId="0" fontId="59" fillId="0" borderId="79" xfId="0" applyFont="1" applyBorder="1" applyAlignment="1">
      <alignment horizontal="center" vertical="center" shrinkToFit="1"/>
    </xf>
    <xf numFmtId="0" fontId="59" fillId="0" borderId="16" xfId="0" applyFont="1" applyBorder="1" applyAlignment="1">
      <alignment horizontal="center" vertical="center" shrinkToFit="1"/>
    </xf>
    <xf numFmtId="0" fontId="59" fillId="0" borderId="80" xfId="0" applyFont="1" applyBorder="1" applyAlignment="1">
      <alignment horizontal="center" vertical="center" shrinkToFit="1"/>
    </xf>
    <xf numFmtId="0" fontId="60" fillId="0" borderId="87" xfId="0" applyFont="1" applyBorder="1" applyAlignment="1">
      <alignment horizontal="center" vertical="center" shrinkToFit="1"/>
    </xf>
    <xf numFmtId="0" fontId="60" fillId="0" borderId="0" xfId="0" applyFont="1" applyAlignment="1">
      <alignment horizontal="center" vertical="center" shrinkToFit="1"/>
    </xf>
    <xf numFmtId="0" fontId="60" fillId="0" borderId="88" xfId="0" applyFont="1" applyBorder="1" applyAlignment="1">
      <alignment horizontal="center" vertical="center" shrinkToFit="1"/>
    </xf>
    <xf numFmtId="0" fontId="60" fillId="0" borderId="81" xfId="0" applyFont="1" applyBorder="1" applyAlignment="1">
      <alignment horizontal="center" vertical="center" shrinkToFit="1"/>
    </xf>
    <xf numFmtId="0" fontId="60" fillId="0" borderId="21" xfId="0" applyFont="1" applyBorder="1" applyAlignment="1">
      <alignment horizontal="center" vertical="center" shrinkToFit="1"/>
    </xf>
    <xf numFmtId="0" fontId="60" fillId="0" borderId="82" xfId="0" applyFont="1" applyBorder="1" applyAlignment="1">
      <alignment horizontal="center" vertical="center" shrinkToFit="1"/>
    </xf>
    <xf numFmtId="0" fontId="8" fillId="0" borderId="86" xfId="0" applyFont="1" applyBorder="1" applyAlignment="1">
      <alignment horizontal="center" vertical="center"/>
    </xf>
    <xf numFmtId="0" fontId="8" fillId="0" borderId="81" xfId="0" applyFont="1" applyBorder="1" applyAlignment="1">
      <alignment horizontal="center" vertical="top"/>
    </xf>
    <xf numFmtId="0" fontId="8" fillId="0" borderId="21" xfId="0" applyFont="1" applyBorder="1" applyAlignment="1">
      <alignment horizontal="center" vertical="top"/>
    </xf>
    <xf numFmtId="0" fontId="8" fillId="0" borderId="82" xfId="0" applyFont="1" applyBorder="1" applyAlignment="1">
      <alignment horizontal="center" vertical="top"/>
    </xf>
    <xf numFmtId="0" fontId="8" fillId="0" borderId="79" xfId="0" applyFont="1" applyBorder="1" applyAlignment="1">
      <alignment horizontal="center"/>
    </xf>
    <xf numFmtId="0" fontId="8" fillId="0" borderId="16" xfId="0" applyFont="1" applyBorder="1" applyAlignment="1">
      <alignment horizontal="center"/>
    </xf>
    <xf numFmtId="0" fontId="8" fillId="0" borderId="80" xfId="0" applyFont="1" applyBorder="1" applyAlignment="1">
      <alignment horizontal="center"/>
    </xf>
    <xf numFmtId="0" fontId="8" fillId="0" borderId="87" xfId="0" applyFont="1" applyBorder="1" applyAlignment="1">
      <alignment horizontal="center" vertical="top"/>
    </xf>
    <xf numFmtId="0" fontId="8" fillId="0" borderId="0" xfId="0" applyFont="1" applyAlignment="1">
      <alignment horizontal="center" vertical="top"/>
    </xf>
    <xf numFmtId="0" fontId="8" fillId="0" borderId="88" xfId="0" applyFont="1" applyBorder="1" applyAlignment="1">
      <alignment horizontal="center" vertical="top"/>
    </xf>
    <xf numFmtId="0" fontId="7" fillId="26" borderId="119" xfId="0" applyFont="1" applyFill="1" applyBorder="1" applyAlignment="1">
      <alignment vertical="center"/>
    </xf>
    <xf numFmtId="0" fontId="7" fillId="26" borderId="120" xfId="0" applyFont="1" applyFill="1" applyBorder="1" applyAlignment="1">
      <alignment vertical="center"/>
    </xf>
    <xf numFmtId="0" fontId="29" fillId="26" borderId="41" xfId="0" applyFont="1" applyFill="1" applyBorder="1" applyAlignment="1">
      <alignment horizontal="right" vertical="center"/>
    </xf>
    <xf numFmtId="0" fontId="29" fillId="26" borderId="29" xfId="0" applyFont="1" applyFill="1" applyBorder="1" applyAlignment="1">
      <alignment horizontal="right" vertical="center"/>
    </xf>
    <xf numFmtId="0" fontId="9" fillId="0" borderId="114" xfId="0" applyFont="1" applyBorder="1" applyAlignment="1">
      <alignment horizontal="center" vertical="center"/>
    </xf>
    <xf numFmtId="0" fontId="9" fillId="0" borderId="10" xfId="0" applyFont="1" applyBorder="1" applyAlignment="1">
      <alignment horizontal="center" vertical="center"/>
    </xf>
    <xf numFmtId="0" fontId="9" fillId="0" borderId="65" xfId="0" applyFont="1" applyBorder="1" applyAlignment="1">
      <alignment horizontal="center" vertical="center"/>
    </xf>
    <xf numFmtId="0" fontId="9" fillId="0" borderId="115" xfId="0" applyFont="1" applyBorder="1" applyAlignment="1">
      <alignment horizontal="center" vertical="center"/>
    </xf>
    <xf numFmtId="0" fontId="9" fillId="0" borderId="61" xfId="0" applyFont="1" applyBorder="1" applyAlignment="1">
      <alignment horizontal="center" vertical="center"/>
    </xf>
    <xf numFmtId="0" fontId="9" fillId="0" borderId="116" xfId="0" applyFont="1" applyBorder="1" applyAlignment="1">
      <alignment horizontal="center" vertical="center"/>
    </xf>
    <xf numFmtId="0" fontId="9" fillId="0" borderId="117" xfId="0" applyFont="1" applyBorder="1" applyAlignment="1">
      <alignment horizontal="center" vertical="center"/>
    </xf>
    <xf numFmtId="0" fontId="7" fillId="26" borderId="41" xfId="0" applyFont="1" applyFill="1" applyBorder="1" applyAlignment="1">
      <alignment horizontal="left" vertical="center"/>
    </xf>
    <xf numFmtId="0" fontId="7" fillId="26" borderId="29" xfId="0" applyFont="1" applyFill="1" applyBorder="1" applyAlignment="1">
      <alignment horizontal="left" vertical="center"/>
    </xf>
    <xf numFmtId="0" fontId="5" fillId="26" borderId="29" xfId="0" applyFont="1" applyFill="1" applyBorder="1" applyAlignment="1">
      <alignment vertical="center"/>
    </xf>
    <xf numFmtId="0" fontId="5" fillId="26" borderId="118" xfId="0" applyFont="1" applyFill="1" applyBorder="1" applyAlignment="1">
      <alignment vertical="center"/>
    </xf>
    <xf numFmtId="0" fontId="0" fillId="0" borderId="76" xfId="0" applyBorder="1" applyAlignment="1">
      <alignment horizontal="center" vertical="center" shrinkToFit="1"/>
    </xf>
    <xf numFmtId="0" fontId="0" fillId="0" borderId="70" xfId="0" applyBorder="1" applyAlignment="1">
      <alignment horizontal="center" vertical="center" shrinkToFit="1"/>
    </xf>
    <xf numFmtId="0" fontId="0" fillId="0" borderId="35" xfId="0" applyBorder="1" applyAlignment="1">
      <alignment horizontal="center" vertical="center" shrinkToFit="1"/>
    </xf>
    <xf numFmtId="0" fontId="0" fillId="0" borderId="0" xfId="0" applyAlignment="1">
      <alignment horizontal="right" vertical="center"/>
    </xf>
    <xf numFmtId="0" fontId="0" fillId="0" borderId="74" xfId="0" applyBorder="1" applyAlignment="1">
      <alignment horizontal="right" vertical="center"/>
    </xf>
    <xf numFmtId="0" fontId="12" fillId="26" borderId="41" xfId="0" applyFont="1" applyFill="1" applyBorder="1" applyAlignment="1">
      <alignment horizontal="center" vertical="center" shrinkToFit="1"/>
    </xf>
    <xf numFmtId="0" fontId="12" fillId="26" borderId="29" xfId="0" applyFont="1" applyFill="1" applyBorder="1" applyAlignment="1">
      <alignment horizontal="center" vertical="center" shrinkToFit="1"/>
    </xf>
    <xf numFmtId="0" fontId="12" fillId="26" borderId="30" xfId="0" applyFont="1" applyFill="1" applyBorder="1" applyAlignment="1">
      <alignment horizontal="center" vertical="center" shrinkToFit="1"/>
    </xf>
    <xf numFmtId="0" fontId="0" fillId="0" borderId="75" xfId="0" applyBorder="1" applyAlignment="1">
      <alignment horizontal="center" vertical="center" shrinkToFit="1"/>
    </xf>
    <xf numFmtId="0" fontId="0" fillId="0" borderId="0" xfId="0" applyAlignment="1">
      <alignment horizontal="center" vertical="center" shrinkToFit="1"/>
    </xf>
    <xf numFmtId="0" fontId="0" fillId="0" borderId="74" xfId="0" applyBorder="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73" fillId="26" borderId="41" xfId="0" applyFont="1" applyFill="1" applyBorder="1" applyAlignment="1">
      <alignment horizontal="right" vertical="center"/>
    </xf>
    <xf numFmtId="0" fontId="73" fillId="26" borderId="29" xfId="0" applyFont="1" applyFill="1" applyBorder="1" applyAlignment="1">
      <alignment horizontal="right" vertical="center"/>
    </xf>
    <xf numFmtId="0" fontId="12" fillId="0" borderId="0" xfId="0" applyFont="1" applyAlignment="1">
      <alignment horizontal="center" vertical="center"/>
    </xf>
    <xf numFmtId="0" fontId="15" fillId="26" borderId="41" xfId="0" applyFont="1" applyFill="1" applyBorder="1" applyAlignment="1">
      <alignment horizontal="center" vertical="center"/>
    </xf>
    <xf numFmtId="0" fontId="15" fillId="26" borderId="29" xfId="0" applyFont="1" applyFill="1" applyBorder="1" applyAlignment="1">
      <alignment horizontal="center" vertical="center"/>
    </xf>
    <xf numFmtId="0" fontId="58" fillId="0" borderId="108" xfId="0" applyFont="1" applyBorder="1" applyAlignment="1">
      <alignment vertical="center"/>
    </xf>
    <xf numFmtId="0" fontId="58" fillId="0" borderId="34" xfId="0" applyFont="1" applyBorder="1" applyAlignment="1">
      <alignment vertical="center"/>
    </xf>
    <xf numFmtId="0" fontId="12" fillId="0" borderId="29" xfId="0" applyFont="1" applyBorder="1" applyAlignment="1">
      <alignment horizontal="right" vertical="center"/>
    </xf>
    <xf numFmtId="0" fontId="12" fillId="0" borderId="109" xfId="0" applyFont="1" applyBorder="1" applyAlignment="1">
      <alignment vertical="center" shrinkToFit="1"/>
    </xf>
    <xf numFmtId="0" fontId="12" fillId="0" borderId="110" xfId="0" applyFont="1" applyBorder="1" applyAlignment="1">
      <alignment vertical="center" shrinkToFit="1"/>
    </xf>
    <xf numFmtId="0" fontId="14" fillId="0" borderId="111" xfId="0" applyFont="1" applyBorder="1" applyAlignment="1">
      <alignment vertical="center"/>
    </xf>
    <xf numFmtId="0" fontId="14" fillId="0" borderId="78" xfId="0" applyFont="1" applyBorder="1" applyAlignment="1">
      <alignment vertical="center"/>
    </xf>
    <xf numFmtId="0" fontId="12" fillId="0" borderId="112" xfId="0" applyFont="1" applyBorder="1" applyAlignment="1">
      <alignment vertical="center" shrinkToFit="1"/>
    </xf>
    <xf numFmtId="0" fontId="58" fillId="0" borderId="113" xfId="0" applyFont="1" applyBorder="1" applyAlignment="1">
      <alignment vertical="center"/>
    </xf>
    <xf numFmtId="0" fontId="63" fillId="0" borderId="0" xfId="0" applyFont="1" applyAlignment="1">
      <alignment vertical="center" shrinkToFit="1"/>
    </xf>
    <xf numFmtId="0" fontId="24" fillId="0" borderId="0" xfId="0" applyFont="1" applyAlignment="1">
      <alignment horizontal="center"/>
    </xf>
    <xf numFmtId="0" fontId="62" fillId="0" borderId="0" xfId="0" applyFont="1" applyAlignment="1">
      <alignment vertical="center" shrinkToFit="1"/>
    </xf>
    <xf numFmtId="0" fontId="82" fillId="0" borderId="0" xfId="44" applyFont="1" applyAlignment="1">
      <alignment horizontal="center" vertical="center"/>
    </xf>
    <xf numFmtId="0" fontId="82" fillId="0" borderId="61" xfId="44" applyFont="1" applyBorder="1" applyAlignment="1">
      <alignment horizontal="distributed" vertical="center"/>
    </xf>
    <xf numFmtId="0" fontId="81" fillId="0" borderId="172" xfId="44" applyBorder="1" applyAlignment="1">
      <alignment horizontal="distributed" vertical="center"/>
    </xf>
    <xf numFmtId="0" fontId="81" fillId="0" borderId="171" xfId="44" applyBorder="1" applyAlignment="1">
      <alignment horizontal="distributed" vertical="center"/>
    </xf>
    <xf numFmtId="0" fontId="88" fillId="0" borderId="139" xfId="44" applyFont="1" applyBorder="1" applyAlignment="1">
      <alignment horizontal="distributed" vertical="center"/>
    </xf>
    <xf numFmtId="0" fontId="82" fillId="0" borderId="14" xfId="44" applyFont="1" applyBorder="1" applyAlignment="1">
      <alignment horizontal="left"/>
    </xf>
    <xf numFmtId="0" fontId="82" fillId="0" borderId="0" xfId="44" applyFont="1" applyAlignment="1">
      <alignment horizontal="left"/>
    </xf>
    <xf numFmtId="0" fontId="88" fillId="0" borderId="172" xfId="44" applyFont="1" applyBorder="1" applyAlignment="1">
      <alignment horizontal="distributed" vertical="center" wrapText="1"/>
    </xf>
    <xf numFmtId="0" fontId="88" fillId="0" borderId="174" xfId="44" applyFont="1" applyBorder="1" applyAlignment="1">
      <alignment horizontal="distributed" vertical="center"/>
    </xf>
    <xf numFmtId="0" fontId="81" fillId="0" borderId="172" xfId="44" applyBorder="1" applyAlignment="1">
      <alignment horizontal="left" vertical="center"/>
    </xf>
    <xf numFmtId="0" fontId="81" fillId="0" borderId="171" xfId="44" applyBorder="1" applyAlignment="1">
      <alignment horizontal="left" vertical="center"/>
    </xf>
    <xf numFmtId="0" fontId="81" fillId="0" borderId="174" xfId="44" applyBorder="1" applyAlignment="1">
      <alignment horizontal="left" vertical="center"/>
    </xf>
    <xf numFmtId="0" fontId="82" fillId="0" borderId="139" xfId="44" applyFont="1" applyBorder="1" applyAlignment="1">
      <alignment horizontal="distributed" vertical="center"/>
    </xf>
    <xf numFmtId="0" fontId="81" fillId="0" borderId="14" xfId="44" applyBorder="1" applyAlignment="1">
      <alignment horizontal="center"/>
    </xf>
    <xf numFmtId="0" fontId="81" fillId="0" borderId="154" xfId="44" applyBorder="1" applyAlignment="1">
      <alignment horizontal="center"/>
    </xf>
    <xf numFmtId="0" fontId="81" fillId="0" borderId="159" xfId="44" applyBorder="1" applyAlignment="1">
      <alignment horizontal="center"/>
    </xf>
    <xf numFmtId="0" fontId="81" fillId="0" borderId="136" xfId="44" applyBorder="1" applyAlignment="1">
      <alignment horizontal="center"/>
    </xf>
    <xf numFmtId="0" fontId="81" fillId="0" borderId="61" xfId="44" applyBorder="1" applyAlignment="1">
      <alignment horizontal="center"/>
    </xf>
    <xf numFmtId="0" fontId="81" fillId="0" borderId="162" xfId="44" applyBorder="1" applyAlignment="1">
      <alignment horizontal="right" vertical="center" shrinkToFit="1"/>
    </xf>
    <xf numFmtId="0" fontId="81" fillId="0" borderId="163" xfId="44" applyBorder="1" applyAlignment="1">
      <alignment horizontal="right" vertical="center" shrinkToFit="1"/>
    </xf>
    <xf numFmtId="0" fontId="81" fillId="0" borderId="164" xfId="44" applyBorder="1" applyAlignment="1">
      <alignment horizontal="right" vertical="center" shrinkToFit="1"/>
    </xf>
    <xf numFmtId="0" fontId="81" fillId="0" borderId="162" xfId="44" applyBorder="1" applyAlignment="1">
      <alignment horizontal="left" vertical="center"/>
    </xf>
    <xf numFmtId="0" fontId="81" fillId="0" borderId="163" xfId="44" applyBorder="1" applyAlignment="1">
      <alignment horizontal="left" vertical="center"/>
    </xf>
    <xf numFmtId="0" fontId="81" fillId="0" borderId="164" xfId="44" applyBorder="1" applyAlignment="1">
      <alignment horizontal="left" vertical="center"/>
    </xf>
    <xf numFmtId="0" fontId="81" fillId="0" borderId="162" xfId="44" applyBorder="1" applyAlignment="1">
      <alignment horizontal="center" vertical="center" shrinkToFit="1"/>
    </xf>
    <xf numFmtId="0" fontId="81" fillId="0" borderId="163" xfId="44" applyBorder="1" applyAlignment="1">
      <alignment horizontal="center" vertical="center" shrinkToFit="1"/>
    </xf>
    <xf numFmtId="0" fontId="81" fillId="0" borderId="164" xfId="44" applyBorder="1" applyAlignment="1">
      <alignment horizontal="center" vertical="center" shrinkToFit="1"/>
    </xf>
    <xf numFmtId="0" fontId="81" fillId="0" borderId="143" xfId="44" applyBorder="1" applyAlignment="1">
      <alignment horizontal="center" vertical="center" shrinkToFit="1"/>
    </xf>
    <xf numFmtId="0" fontId="81" fillId="0" borderId="70" xfId="44" applyBorder="1" applyAlignment="1">
      <alignment horizontal="center" vertical="center" shrinkToFit="1"/>
    </xf>
    <xf numFmtId="0" fontId="81" fillId="0" borderId="144" xfId="44" applyBorder="1" applyAlignment="1">
      <alignment horizontal="center" vertical="center" shrinkToFit="1"/>
    </xf>
    <xf numFmtId="0" fontId="81" fillId="0" borderId="143" xfId="44" applyBorder="1" applyAlignment="1">
      <alignment horizontal="center" vertical="top"/>
    </xf>
    <xf numFmtId="0" fontId="81" fillId="0" borderId="144" xfId="44" applyBorder="1" applyAlignment="1">
      <alignment horizontal="center" vertical="top"/>
    </xf>
    <xf numFmtId="0" fontId="81" fillId="0" borderId="160" xfId="44" applyBorder="1" applyAlignment="1">
      <alignment horizontal="center"/>
    </xf>
    <xf numFmtId="0" fontId="81" fillId="0" borderId="161" xfId="44" applyBorder="1" applyAlignment="1">
      <alignment horizontal="center"/>
    </xf>
    <xf numFmtId="0" fontId="81" fillId="0" borderId="153" xfId="44" applyBorder="1" applyAlignment="1">
      <alignment horizontal="center"/>
    </xf>
    <xf numFmtId="0" fontId="81" fillId="0" borderId="158" xfId="44" applyBorder="1" applyAlignment="1">
      <alignment horizontal="center"/>
    </xf>
    <xf numFmtId="0" fontId="81" fillId="0" borderId="150" xfId="44" applyBorder="1" applyAlignment="1">
      <alignment horizontal="center"/>
    </xf>
    <xf numFmtId="0" fontId="81" fillId="0" borderId="155" xfId="44" applyBorder="1" applyAlignment="1">
      <alignment horizontal="center"/>
    </xf>
    <xf numFmtId="0" fontId="81" fillId="0" borderId="135" xfId="44" applyBorder="1" applyAlignment="1">
      <alignment horizontal="center"/>
    </xf>
    <xf numFmtId="0" fontId="81" fillId="0" borderId="18" xfId="44" applyBorder="1" applyAlignment="1">
      <alignment horizontal="center"/>
    </xf>
    <xf numFmtId="0" fontId="81" fillId="0" borderId="13" xfId="44" applyBorder="1" applyAlignment="1">
      <alignment horizontal="center"/>
    </xf>
    <xf numFmtId="0" fontId="81" fillId="0" borderId="135" xfId="44" applyBorder="1" applyAlignment="1">
      <alignment horizontal="center" vertical="center"/>
    </xf>
    <xf numFmtId="0" fontId="81" fillId="0" borderId="143" xfId="44" applyBorder="1" applyAlignment="1">
      <alignment horizontal="center" vertical="center"/>
    </xf>
    <xf numFmtId="0" fontId="81" fillId="0" borderId="140" xfId="44" applyBorder="1" applyAlignment="1">
      <alignment horizontal="center" vertical="center"/>
    </xf>
    <xf numFmtId="0" fontId="81" fillId="0" borderId="35" xfId="44" applyBorder="1" applyAlignment="1">
      <alignment horizontal="center" vertical="center"/>
    </xf>
    <xf numFmtId="0" fontId="81" fillId="0" borderId="152" xfId="44" applyBorder="1" applyAlignment="1">
      <alignment horizontal="center"/>
    </xf>
    <xf numFmtId="0" fontId="81" fillId="0" borderId="157" xfId="44" applyBorder="1" applyAlignment="1">
      <alignment horizontal="center"/>
    </xf>
    <xf numFmtId="0" fontId="81" fillId="0" borderId="138" xfId="44" applyBorder="1" applyAlignment="1">
      <alignment horizontal="center" vertical="center"/>
    </xf>
    <xf numFmtId="0" fontId="81" fillId="0" borderId="141" xfId="44" applyBorder="1" applyAlignment="1">
      <alignment horizontal="center" vertical="center"/>
    </xf>
    <xf numFmtId="0" fontId="81" fillId="0" borderId="147" xfId="44" applyBorder="1" applyAlignment="1">
      <alignment horizontal="left" vertical="center" shrinkToFit="1"/>
    </xf>
    <xf numFmtId="0" fontId="81" fillId="0" borderId="148" xfId="44" applyBorder="1" applyAlignment="1">
      <alignment horizontal="left" vertical="center" shrinkToFit="1"/>
    </xf>
    <xf numFmtId="0" fontId="81" fillId="0" borderId="149" xfId="44" applyBorder="1" applyAlignment="1">
      <alignment horizontal="left" vertical="center" shrinkToFit="1"/>
    </xf>
    <xf numFmtId="0" fontId="81" fillId="0" borderId="147" xfId="44" applyBorder="1" applyAlignment="1">
      <alignment horizontal="left" vertical="center"/>
    </xf>
    <xf numFmtId="0" fontId="81" fillId="0" borderId="148" xfId="44" applyBorder="1" applyAlignment="1">
      <alignment horizontal="left" vertical="center"/>
    </xf>
    <xf numFmtId="0" fontId="81" fillId="0" borderId="149" xfId="44" applyBorder="1" applyAlignment="1">
      <alignment horizontal="left" vertical="center"/>
    </xf>
    <xf numFmtId="0" fontId="89" fillId="0" borderId="153" xfId="44" applyFont="1" applyBorder="1" applyAlignment="1">
      <alignment horizontal="center" vertical="top" textRotation="255" shrinkToFit="1"/>
    </xf>
    <xf numFmtId="0" fontId="89" fillId="0" borderId="165" xfId="44" applyFont="1" applyBorder="1" applyAlignment="1">
      <alignment horizontal="center" vertical="top" textRotation="255" shrinkToFit="1"/>
    </xf>
    <xf numFmtId="0" fontId="81" fillId="0" borderId="147" xfId="44" applyBorder="1" applyAlignment="1">
      <alignment horizontal="center" vertical="center" shrinkToFit="1"/>
    </xf>
    <xf numFmtId="0" fontId="81" fillId="0" borderId="148" xfId="44" applyBorder="1" applyAlignment="1">
      <alignment horizontal="center" vertical="center" shrinkToFit="1"/>
    </xf>
    <xf numFmtId="0" fontId="81" fillId="0" borderId="149" xfId="44" applyBorder="1" applyAlignment="1">
      <alignment horizontal="center" vertical="center" shrinkToFit="1"/>
    </xf>
    <xf numFmtId="0" fontId="81" fillId="0" borderId="135" xfId="44" applyBorder="1" applyAlignment="1">
      <alignment horizontal="center" vertical="center" shrinkToFit="1"/>
    </xf>
    <xf numFmtId="0" fontId="81" fillId="0" borderId="133" xfId="44" applyBorder="1" applyAlignment="1">
      <alignment horizontal="center" vertical="center" shrinkToFit="1"/>
    </xf>
    <xf numFmtId="0" fontId="81" fillId="0" borderId="134" xfId="44" applyBorder="1" applyAlignment="1">
      <alignment horizontal="center" vertical="center" shrinkToFit="1"/>
    </xf>
    <xf numFmtId="0" fontId="81" fillId="0" borderId="27" xfId="44" applyBorder="1" applyAlignment="1">
      <alignment horizontal="right" vertical="center" shrinkToFit="1"/>
    </xf>
    <xf numFmtId="0" fontId="81" fillId="0" borderId="28" xfId="44" applyBorder="1" applyAlignment="1">
      <alignment horizontal="right" vertical="center" shrinkToFit="1"/>
    </xf>
    <xf numFmtId="0" fontId="81" fillId="0" borderId="63" xfId="44" applyBorder="1" applyAlignment="1">
      <alignment horizontal="right" vertical="center" shrinkToFit="1"/>
    </xf>
    <xf numFmtId="0" fontId="81" fillId="0" borderId="27" xfId="44" applyBorder="1" applyAlignment="1">
      <alignment horizontal="left" vertical="center"/>
    </xf>
    <xf numFmtId="0" fontId="81" fillId="0" borderId="28" xfId="44" applyBorder="1" applyAlignment="1">
      <alignment horizontal="left" vertical="center"/>
    </xf>
    <xf numFmtId="0" fontId="81" fillId="0" borderId="63" xfId="44" applyBorder="1" applyAlignment="1">
      <alignment horizontal="left" vertical="center"/>
    </xf>
    <xf numFmtId="0" fontId="81" fillId="0" borderId="27" xfId="44" applyBorder="1" applyAlignment="1">
      <alignment horizontal="center" vertical="center" shrinkToFit="1"/>
    </xf>
    <xf numFmtId="0" fontId="81" fillId="0" borderId="28" xfId="44" applyBorder="1" applyAlignment="1">
      <alignment horizontal="center" vertical="center" shrinkToFit="1"/>
    </xf>
    <xf numFmtId="0" fontId="81" fillId="0" borderId="63" xfId="44" applyBorder="1" applyAlignment="1">
      <alignment horizontal="center" vertical="center" shrinkToFit="1"/>
    </xf>
    <xf numFmtId="0" fontId="81" fillId="0" borderId="18" xfId="44" applyBorder="1" applyAlignment="1">
      <alignment horizontal="center" vertical="center" shrinkToFit="1"/>
    </xf>
    <xf numFmtId="0" fontId="81" fillId="0" borderId="19" xfId="44" applyBorder="1" applyAlignment="1">
      <alignment horizontal="center" vertical="center" shrinkToFit="1"/>
    </xf>
    <xf numFmtId="0" fontId="81" fillId="0" borderId="20" xfId="44" applyBorder="1" applyAlignment="1">
      <alignment horizontal="center" vertical="center" shrinkToFit="1"/>
    </xf>
    <xf numFmtId="0" fontId="81" fillId="0" borderId="18" xfId="44" applyBorder="1" applyAlignment="1">
      <alignment horizontal="center" vertical="top"/>
    </xf>
    <xf numFmtId="0" fontId="81" fillId="0" borderId="20" xfId="44" applyBorder="1" applyAlignment="1">
      <alignment horizontal="center" vertical="top"/>
    </xf>
    <xf numFmtId="0" fontId="81" fillId="0" borderId="18" xfId="44" applyBorder="1" applyAlignment="1">
      <alignment horizontal="center" vertical="center"/>
    </xf>
    <xf numFmtId="0" fontId="81" fillId="0" borderId="131" xfId="44" applyBorder="1" applyAlignment="1">
      <alignment horizontal="center" vertical="center"/>
    </xf>
    <xf numFmtId="0" fontId="89" fillId="0" borderId="158" xfId="44" applyFont="1" applyBorder="1" applyAlignment="1">
      <alignment horizontal="center" vertical="top" textRotation="255" shrinkToFit="1"/>
    </xf>
    <xf numFmtId="0" fontId="81" fillId="0" borderId="134" xfId="44" applyBorder="1" applyAlignment="1">
      <alignment horizontal="center"/>
    </xf>
    <xf numFmtId="0" fontId="81" fillId="0" borderId="14" xfId="44" applyBorder="1" applyAlignment="1">
      <alignment horizontal="center" vertical="top"/>
    </xf>
    <xf numFmtId="0" fontId="81" fillId="0" borderId="13" xfId="44" applyBorder="1" applyAlignment="1">
      <alignment horizontal="center" vertical="top"/>
    </xf>
    <xf numFmtId="0" fontId="83" fillId="0" borderId="136" xfId="44" applyFont="1" applyBorder="1" applyAlignment="1">
      <alignment horizontal="center" vertical="center" shrinkToFit="1"/>
    </xf>
    <xf numFmtId="0" fontId="83" fillId="0" borderId="53" xfId="44" applyFont="1" applyBorder="1" applyAlignment="1">
      <alignment horizontal="center" vertical="center" shrinkToFit="1"/>
    </xf>
    <xf numFmtId="0" fontId="83" fillId="0" borderId="145" xfId="44" applyFont="1" applyBorder="1" applyAlignment="1">
      <alignment horizontal="center" vertical="center" shrinkToFit="1"/>
    </xf>
    <xf numFmtId="0" fontId="85" fillId="0" borderId="135" xfId="44" applyFont="1" applyBorder="1" applyAlignment="1">
      <alignment horizontal="center" vertical="center"/>
    </xf>
    <xf numFmtId="0" fontId="85" fillId="0" borderId="133" xfId="44" applyFont="1" applyBorder="1" applyAlignment="1">
      <alignment horizontal="center" vertical="center"/>
    </xf>
    <xf numFmtId="0" fontId="85" fillId="0" borderId="140" xfId="44" applyFont="1" applyBorder="1" applyAlignment="1">
      <alignment horizontal="center" vertical="center"/>
    </xf>
    <xf numFmtId="0" fontId="85" fillId="0" borderId="14" xfId="44" applyFont="1" applyBorder="1" applyAlignment="1">
      <alignment horizontal="center" vertical="center"/>
    </xf>
    <xf numFmtId="0" fontId="85" fillId="0" borderId="0" xfId="44" applyFont="1" applyAlignment="1">
      <alignment horizontal="center" vertical="center"/>
    </xf>
    <xf numFmtId="0" fontId="85" fillId="0" borderId="74" xfId="44" applyFont="1" applyBorder="1" applyAlignment="1">
      <alignment horizontal="center" vertical="center"/>
    </xf>
    <xf numFmtId="0" fontId="85" fillId="0" borderId="143" xfId="44" applyFont="1" applyBorder="1" applyAlignment="1">
      <alignment horizontal="center" vertical="center"/>
    </xf>
    <xf numFmtId="0" fontId="85" fillId="0" borderId="70" xfId="44" applyFont="1" applyBorder="1" applyAlignment="1">
      <alignment horizontal="center" vertical="center"/>
    </xf>
    <xf numFmtId="0" fontId="85" fillId="0" borderId="35" xfId="44" applyFont="1" applyBorder="1" applyAlignment="1">
      <alignment horizontal="center" vertical="center"/>
    </xf>
    <xf numFmtId="0" fontId="81" fillId="0" borderId="117" xfId="44" applyBorder="1" applyAlignment="1">
      <alignment horizontal="center" vertical="center"/>
    </xf>
    <xf numFmtId="0" fontId="89" fillId="0" borderId="150" xfId="44" applyFont="1" applyBorder="1" applyAlignment="1">
      <alignment horizontal="center" vertical="top" textRotation="255" shrinkToFit="1"/>
    </xf>
    <xf numFmtId="0" fontId="89" fillId="0" borderId="155" xfId="44" applyFont="1" applyBorder="1" applyAlignment="1">
      <alignment horizontal="center" vertical="top" textRotation="255" shrinkToFit="1"/>
    </xf>
    <xf numFmtId="0" fontId="83" fillId="0" borderId="135" xfId="44" applyFont="1" applyBorder="1" applyAlignment="1">
      <alignment horizontal="center" vertical="center"/>
    </xf>
    <xf numFmtId="0" fontId="83" fillId="0" borderId="133" xfId="44" applyFont="1" applyBorder="1" applyAlignment="1">
      <alignment horizontal="center" vertical="center"/>
    </xf>
    <xf numFmtId="0" fontId="83" fillId="0" borderId="134" xfId="44" applyFont="1" applyBorder="1" applyAlignment="1">
      <alignment horizontal="center" vertical="center"/>
    </xf>
    <xf numFmtId="0" fontId="83" fillId="0" borderId="18" xfId="44" applyFont="1" applyBorder="1" applyAlignment="1">
      <alignment horizontal="center" vertical="center"/>
    </xf>
    <xf numFmtId="0" fontId="83" fillId="0" borderId="19" xfId="44" applyFont="1" applyBorder="1" applyAlignment="1">
      <alignment horizontal="center" vertical="center"/>
    </xf>
    <xf numFmtId="0" fontId="83" fillId="0" borderId="20" xfId="44" applyFont="1" applyBorder="1" applyAlignment="1">
      <alignment horizontal="center" vertical="center"/>
    </xf>
    <xf numFmtId="0" fontId="88" fillId="0" borderId="18" xfId="44" applyFont="1" applyBorder="1" applyAlignment="1">
      <alignment horizontal="center" vertical="center"/>
    </xf>
    <xf numFmtId="0" fontId="88" fillId="0" borderId="19" xfId="44" applyFont="1" applyBorder="1" applyAlignment="1">
      <alignment horizontal="center" vertical="center"/>
    </xf>
    <xf numFmtId="0" fontId="88" fillId="0" borderId="20" xfId="44" applyFont="1" applyBorder="1" applyAlignment="1">
      <alignment horizontal="center" vertical="center"/>
    </xf>
    <xf numFmtId="0" fontId="83" fillId="0" borderId="71" xfId="44" applyFont="1" applyBorder="1" applyAlignment="1">
      <alignment horizontal="center" vertical="center"/>
    </xf>
    <xf numFmtId="0" fontId="83" fillId="0" borderId="72" xfId="44" applyFont="1" applyBorder="1" applyAlignment="1">
      <alignment horizontal="center" vertical="center"/>
    </xf>
    <xf numFmtId="0" fontId="83" fillId="0" borderId="137" xfId="44" applyFont="1" applyBorder="1" applyAlignment="1">
      <alignment horizontal="center" vertical="center"/>
    </xf>
    <xf numFmtId="0" fontId="83" fillId="0" borderId="130" xfId="44" applyFont="1" applyBorder="1" applyAlignment="1">
      <alignment horizontal="center" vertical="center"/>
    </xf>
    <xf numFmtId="0" fontId="83" fillId="0" borderId="132" xfId="44" applyFont="1" applyBorder="1" applyAlignment="1">
      <alignment horizontal="center" vertical="center"/>
    </xf>
    <xf numFmtId="0" fontId="87" fillId="0" borderId="130" xfId="44" applyFont="1" applyBorder="1" applyAlignment="1">
      <alignment horizontal="center" wrapText="1"/>
    </xf>
    <xf numFmtId="0" fontId="87" fillId="0" borderId="72" xfId="44" applyFont="1" applyBorder="1" applyAlignment="1">
      <alignment horizontal="center" wrapText="1"/>
    </xf>
    <xf numFmtId="0" fontId="87" fillId="0" borderId="132" xfId="44" applyFont="1" applyBorder="1" applyAlignment="1">
      <alignment horizontal="center" wrapText="1"/>
    </xf>
    <xf numFmtId="0" fontId="87" fillId="0" borderId="18" xfId="44" applyFont="1" applyBorder="1" applyAlignment="1">
      <alignment horizontal="center" wrapText="1"/>
    </xf>
    <xf numFmtId="0" fontId="87" fillId="0" borderId="19" xfId="44" applyFont="1" applyBorder="1" applyAlignment="1">
      <alignment horizontal="center" wrapText="1"/>
    </xf>
    <xf numFmtId="0" fontId="87" fillId="0" borderId="20" xfId="44" applyFont="1" applyBorder="1" applyAlignment="1">
      <alignment horizontal="center" wrapText="1"/>
    </xf>
    <xf numFmtId="0" fontId="88" fillId="0" borderId="130" xfId="44" applyFont="1" applyBorder="1" applyAlignment="1">
      <alignment horizontal="distributed" vertical="center" wrapText="1"/>
    </xf>
    <xf numFmtId="0" fontId="88" fillId="0" borderId="132" xfId="44" applyFont="1" applyBorder="1" applyAlignment="1">
      <alignment horizontal="distributed" vertical="center"/>
    </xf>
    <xf numFmtId="0" fontId="88" fillId="0" borderId="18" xfId="44" applyFont="1" applyBorder="1" applyAlignment="1">
      <alignment horizontal="distributed" vertical="center"/>
    </xf>
    <xf numFmtId="0" fontId="88" fillId="0" borderId="20" xfId="44" applyFont="1" applyBorder="1" applyAlignment="1">
      <alignment horizontal="distributed" vertical="center"/>
    </xf>
    <xf numFmtId="0" fontId="88" fillId="0" borderId="73" xfId="44" applyFont="1" applyBorder="1" applyAlignment="1">
      <alignment horizontal="distributed" vertical="center" wrapText="1"/>
    </xf>
    <xf numFmtId="0" fontId="88" fillId="0" borderId="18" xfId="44" applyFont="1" applyBorder="1" applyAlignment="1">
      <alignment horizontal="distributed" vertical="center" wrapText="1"/>
    </xf>
    <xf numFmtId="0" fontId="88" fillId="0" borderId="131" xfId="44" applyFont="1" applyBorder="1" applyAlignment="1">
      <alignment horizontal="distributed" vertical="center" wrapText="1"/>
    </xf>
    <xf numFmtId="0" fontId="88" fillId="0" borderId="146" xfId="44" applyFont="1" applyBorder="1" applyAlignment="1">
      <alignment horizontal="center" vertical="center" wrapText="1" shrinkToFit="1"/>
    </xf>
    <xf numFmtId="0" fontId="88" fillId="0" borderId="117" xfId="44" applyFont="1" applyBorder="1" applyAlignment="1">
      <alignment horizontal="center" vertical="center" shrinkToFit="1"/>
    </xf>
    <xf numFmtId="0" fontId="83" fillId="0" borderId="135" xfId="44" applyFont="1" applyBorder="1" applyAlignment="1">
      <alignment horizontal="center" vertical="center" wrapText="1"/>
    </xf>
    <xf numFmtId="0" fontId="83" fillId="0" borderId="133" xfId="44" applyFont="1" applyBorder="1" applyAlignment="1">
      <alignment horizontal="center" vertical="center" wrapText="1"/>
    </xf>
    <xf numFmtId="0" fontId="83" fillId="0" borderId="134" xfId="44" applyFont="1" applyBorder="1" applyAlignment="1">
      <alignment horizontal="center" vertical="center" wrapText="1"/>
    </xf>
    <xf numFmtId="0" fontId="82" fillId="0" borderId="135" xfId="44" applyFont="1" applyBorder="1" applyAlignment="1">
      <alignment horizontal="right" vertical="center"/>
    </xf>
    <xf numFmtId="0" fontId="81" fillId="0" borderId="133" xfId="44" applyBorder="1"/>
    <xf numFmtId="0" fontId="81" fillId="0" borderId="134" xfId="44" applyBorder="1"/>
    <xf numFmtId="0" fontId="81" fillId="0" borderId="18" xfId="44" applyBorder="1"/>
    <xf numFmtId="0" fontId="81" fillId="0" borderId="19" xfId="44" applyBorder="1"/>
    <xf numFmtId="0" fontId="81" fillId="0" borderId="20" xfId="44" applyBorder="1"/>
    <xf numFmtId="0" fontId="82" fillId="0" borderId="70" xfId="44" applyFont="1" applyBorder="1" applyAlignment="1">
      <alignment horizontal="left"/>
    </xf>
    <xf numFmtId="0" fontId="81" fillId="0" borderId="0" xfId="44" applyAlignment="1">
      <alignment horizontal="left"/>
    </xf>
    <xf numFmtId="0" fontId="83" fillId="0" borderId="116" xfId="44" applyFont="1" applyBorder="1" applyAlignment="1">
      <alignment horizontal="center" vertical="center"/>
    </xf>
    <xf numFmtId="0" fontId="83" fillId="0" borderId="117" xfId="44" applyFont="1" applyBorder="1" applyAlignment="1">
      <alignment horizontal="center" vertical="center"/>
    </xf>
    <xf numFmtId="31" fontId="91" fillId="0" borderId="130" xfId="44" applyNumberFormat="1" applyFont="1" applyBorder="1" applyAlignment="1">
      <alignment horizontal="center" vertical="center"/>
    </xf>
    <xf numFmtId="0" fontId="91" fillId="0" borderId="72" xfId="44" applyFont="1" applyBorder="1" applyAlignment="1">
      <alignment horizontal="center" vertical="center"/>
    </xf>
    <xf numFmtId="0" fontId="91" fillId="0" borderId="73" xfId="44" applyFont="1" applyBorder="1" applyAlignment="1">
      <alignment horizontal="center" vertical="center"/>
    </xf>
    <xf numFmtId="0" fontId="91" fillId="0" borderId="18" xfId="44" applyFont="1" applyBorder="1" applyAlignment="1">
      <alignment horizontal="center" vertical="center"/>
    </xf>
    <xf numFmtId="0" fontId="91" fillId="0" borderId="19" xfId="44" applyFont="1" applyBorder="1" applyAlignment="1">
      <alignment horizontal="center" vertical="center"/>
    </xf>
    <xf numFmtId="0" fontId="91" fillId="0" borderId="131" xfId="44" applyFont="1" applyBorder="1" applyAlignment="1">
      <alignment horizontal="center" vertical="center"/>
    </xf>
    <xf numFmtId="0" fontId="84" fillId="0" borderId="75" xfId="44" applyFont="1" applyBorder="1" applyAlignment="1">
      <alignment horizontal="left" vertical="top"/>
    </xf>
    <xf numFmtId="0" fontId="84" fillId="0" borderId="0" xfId="44" applyFont="1" applyAlignment="1">
      <alignment horizontal="left" vertical="top"/>
    </xf>
    <xf numFmtId="0" fontId="83" fillId="0" borderId="75" xfId="44" applyFont="1" applyBorder="1" applyAlignment="1">
      <alignment horizontal="center" vertical="center"/>
    </xf>
    <xf numFmtId="0" fontId="83" fillId="0" borderId="13" xfId="44" applyFont="1" applyBorder="1" applyAlignment="1">
      <alignment horizontal="center" vertical="center"/>
    </xf>
    <xf numFmtId="0" fontId="92" fillId="0" borderId="14" xfId="44" applyFont="1" applyBorder="1" applyAlignment="1">
      <alignment horizontal="center" vertical="center" shrinkToFit="1"/>
    </xf>
    <xf numFmtId="0" fontId="92" fillId="0" borderId="0" xfId="44" applyFont="1" applyAlignment="1">
      <alignment horizontal="center" vertical="center" shrinkToFit="1"/>
    </xf>
    <xf numFmtId="0" fontId="92" fillId="0" borderId="13" xfId="44" applyFont="1" applyBorder="1" applyAlignment="1">
      <alignment horizontal="center" vertical="center" shrinkToFit="1"/>
    </xf>
    <xf numFmtId="0" fontId="92" fillId="0" borderId="18" xfId="44" applyFont="1" applyBorder="1" applyAlignment="1">
      <alignment horizontal="center" vertical="center" shrinkToFit="1"/>
    </xf>
    <xf numFmtId="0" fontId="92" fillId="0" borderId="19" xfId="44" applyFont="1" applyBorder="1" applyAlignment="1">
      <alignment horizontal="center" vertical="center" shrinkToFit="1"/>
    </xf>
    <xf numFmtId="0" fontId="92" fillId="0" borderId="20" xfId="44" applyFont="1" applyBorder="1" applyAlignment="1">
      <alignment horizontal="center" vertical="center" shrinkToFit="1"/>
    </xf>
    <xf numFmtId="0" fontId="83" fillId="0" borderId="115" xfId="44" applyFont="1" applyBorder="1" applyAlignment="1">
      <alignment horizontal="center" vertical="center"/>
    </xf>
    <xf numFmtId="0" fontId="83" fillId="0" borderId="53" xfId="44" applyFont="1" applyBorder="1" applyAlignment="1">
      <alignment horizontal="center" vertical="center"/>
    </xf>
    <xf numFmtId="0" fontId="83" fillId="0" borderId="61" xfId="44" applyFont="1" applyBorder="1" applyAlignment="1">
      <alignment horizontal="center" vertical="center"/>
    </xf>
    <xf numFmtId="0" fontId="91" fillId="0" borderId="130" xfId="44" applyFont="1" applyBorder="1" applyAlignment="1">
      <alignment horizontal="center" vertical="center" wrapText="1"/>
    </xf>
    <xf numFmtId="0" fontId="91" fillId="0" borderId="14" xfId="44" applyFont="1" applyBorder="1" applyAlignment="1">
      <alignment horizontal="center" vertical="center"/>
    </xf>
    <xf numFmtId="0" fontId="91" fillId="0" borderId="0" xfId="44" applyFont="1" applyAlignment="1">
      <alignment horizontal="center" vertical="center"/>
    </xf>
    <xf numFmtId="0" fontId="91" fillId="0" borderId="74" xfId="44" applyFont="1" applyBorder="1" applyAlignment="1">
      <alignment horizontal="center" vertical="center"/>
    </xf>
    <xf numFmtId="0" fontId="82" fillId="0" borderId="133" xfId="44" applyFont="1" applyBorder="1" applyAlignment="1">
      <alignment horizontal="distributed" vertical="center"/>
    </xf>
    <xf numFmtId="0" fontId="82" fillId="0" borderId="134" xfId="44" applyFont="1" applyBorder="1" applyAlignment="1">
      <alignment horizontal="distributed" vertical="center"/>
    </xf>
    <xf numFmtId="0" fontId="82" fillId="0" borderId="19" xfId="44" applyFont="1" applyBorder="1" applyAlignment="1">
      <alignment horizontal="distributed" vertical="center"/>
    </xf>
    <xf numFmtId="0" fontId="82" fillId="0" borderId="20" xfId="44" applyFont="1" applyBorder="1" applyAlignment="1">
      <alignment horizontal="distributed" vertical="center"/>
    </xf>
    <xf numFmtId="0" fontId="82" fillId="0" borderId="135" xfId="44" applyFont="1" applyBorder="1" applyAlignment="1">
      <alignment horizontal="center" vertical="center"/>
    </xf>
    <xf numFmtId="0" fontId="82" fillId="0" borderId="133" xfId="44" applyFont="1" applyBorder="1" applyAlignment="1">
      <alignment horizontal="center" vertical="center"/>
    </xf>
    <xf numFmtId="0" fontId="82" fillId="0" borderId="134" xfId="44" applyFont="1" applyBorder="1" applyAlignment="1">
      <alignment horizontal="center" vertical="center"/>
    </xf>
    <xf numFmtId="0" fontId="82" fillId="0" borderId="18" xfId="44" applyFont="1" applyBorder="1" applyAlignment="1">
      <alignment horizontal="center" vertical="center"/>
    </xf>
    <xf numFmtId="0" fontId="82" fillId="0" borderId="19" xfId="44" applyFont="1" applyBorder="1" applyAlignment="1">
      <alignment horizontal="center" vertical="center"/>
    </xf>
    <xf numFmtId="0" fontId="82" fillId="0" borderId="20" xfId="44" applyFont="1" applyBorder="1" applyAlignment="1">
      <alignment horizontal="center" vertical="center"/>
    </xf>
    <xf numFmtId="0" fontId="86" fillId="0" borderId="136" xfId="44" applyFont="1" applyBorder="1" applyAlignment="1">
      <alignment horizontal="center" vertical="center" textRotation="255" shrinkToFit="1"/>
    </xf>
    <xf numFmtId="0" fontId="86" fillId="0" borderId="53" xfId="44" applyFont="1" applyBorder="1" applyAlignment="1">
      <alignment horizontal="center" vertical="center" textRotation="255" shrinkToFit="1"/>
    </xf>
    <xf numFmtId="0" fontId="86" fillId="0" borderId="61" xfId="44" applyFont="1" applyBorder="1" applyAlignment="1">
      <alignment horizontal="center" vertical="center" textRotation="255" shrinkToFit="1"/>
    </xf>
    <xf numFmtId="0" fontId="81" fillId="0" borderId="133" xfId="44" applyBorder="1" applyAlignment="1">
      <alignment horizontal="center"/>
    </xf>
    <xf numFmtId="0" fontId="81" fillId="0" borderId="0" xfId="44" applyAlignment="1">
      <alignment horizontal="center"/>
    </xf>
    <xf numFmtId="0" fontId="81" fillId="0" borderId="19" xfId="44" applyBorder="1" applyAlignment="1">
      <alignment horizontal="center"/>
    </xf>
    <xf numFmtId="0" fontId="81" fillId="0" borderId="20" xfId="44" applyBorder="1" applyAlignment="1">
      <alignment horizontal="center"/>
    </xf>
    <xf numFmtId="0" fontId="82" fillId="0" borderId="133" xfId="44" applyFont="1" applyBorder="1" applyAlignment="1">
      <alignment horizontal="right" vertical="center"/>
    </xf>
    <xf numFmtId="0" fontId="82" fillId="0" borderId="134" xfId="44" applyFont="1" applyBorder="1" applyAlignment="1">
      <alignment horizontal="right" vertical="center"/>
    </xf>
    <xf numFmtId="0" fontId="82" fillId="0" borderId="18" xfId="44" applyFont="1" applyBorder="1" applyAlignment="1">
      <alignment horizontal="right" vertical="center"/>
    </xf>
    <xf numFmtId="0" fontId="82" fillId="0" borderId="19" xfId="44" applyFont="1" applyBorder="1" applyAlignment="1">
      <alignment horizontal="right" vertical="center"/>
    </xf>
    <xf numFmtId="0" fontId="82" fillId="0" borderId="20" xfId="44" applyFont="1" applyBorder="1" applyAlignment="1">
      <alignment horizontal="right" vertical="center"/>
    </xf>
    <xf numFmtId="0" fontId="81" fillId="0" borderId="135" xfId="44" applyBorder="1" applyAlignment="1">
      <alignment horizontal="right"/>
    </xf>
    <xf numFmtId="0" fontId="81" fillId="0" borderId="133" xfId="44" applyBorder="1" applyAlignment="1">
      <alignment horizontal="right"/>
    </xf>
    <xf numFmtId="0" fontId="81" fillId="0" borderId="134" xfId="44" applyBorder="1" applyAlignment="1">
      <alignment horizontal="right"/>
    </xf>
    <xf numFmtId="0" fontId="81" fillId="0" borderId="14" xfId="44" applyBorder="1" applyAlignment="1">
      <alignment horizontal="right"/>
    </xf>
    <xf numFmtId="0" fontId="81" fillId="0" borderId="0" xfId="44" applyAlignment="1">
      <alignment horizontal="right"/>
    </xf>
    <xf numFmtId="0" fontId="81" fillId="0" borderId="13" xfId="44" applyBorder="1" applyAlignment="1">
      <alignment horizontal="right"/>
    </xf>
    <xf numFmtId="0" fontId="81" fillId="0" borderId="18" xfId="44" applyBorder="1" applyAlignment="1">
      <alignment horizontal="right"/>
    </xf>
    <xf numFmtId="0" fontId="81" fillId="0" borderId="19" xfId="44" applyBorder="1" applyAlignment="1">
      <alignment horizontal="right"/>
    </xf>
    <xf numFmtId="0" fontId="81" fillId="0" borderId="20" xfId="44" applyBorder="1" applyAlignment="1">
      <alignment horizontal="right"/>
    </xf>
    <xf numFmtId="0" fontId="81" fillId="0" borderId="136" xfId="44" applyBorder="1" applyAlignment="1">
      <alignment horizontal="center" vertical="center"/>
    </xf>
    <xf numFmtId="0" fontId="81" fillId="0" borderId="61" xfId="44" applyBorder="1" applyAlignment="1">
      <alignment horizontal="center" vertical="center"/>
    </xf>
    <xf numFmtId="0" fontId="83" fillId="0" borderId="138" xfId="44" applyFont="1" applyBorder="1" applyAlignment="1">
      <alignment horizontal="center" vertical="center"/>
    </xf>
    <xf numFmtId="0" fontId="83" fillId="0" borderId="139" xfId="44" applyFont="1" applyBorder="1" applyAlignment="1">
      <alignment horizontal="center" vertical="center"/>
    </xf>
    <xf numFmtId="0" fontId="83" fillId="0" borderId="141" xfId="44" applyFont="1" applyBorder="1" applyAlignment="1">
      <alignment horizontal="center" vertical="center"/>
    </xf>
    <xf numFmtId="0" fontId="83" fillId="0" borderId="142" xfId="44" applyFont="1" applyBorder="1" applyAlignment="1">
      <alignment horizontal="center" vertical="center"/>
    </xf>
    <xf numFmtId="0" fontId="93" fillId="0" borderId="135" xfId="44" applyFont="1" applyBorder="1" applyAlignment="1">
      <alignment horizontal="center" vertical="center" wrapText="1"/>
    </xf>
    <xf numFmtId="0" fontId="93" fillId="0" borderId="133" xfId="44" applyFont="1" applyBorder="1" applyAlignment="1">
      <alignment horizontal="center" vertical="center" wrapText="1"/>
    </xf>
    <xf numFmtId="0" fontId="93" fillId="0" borderId="14" xfId="44" applyFont="1" applyBorder="1" applyAlignment="1">
      <alignment horizontal="center" vertical="center" wrapText="1"/>
    </xf>
    <xf numFmtId="0" fontId="93" fillId="0" borderId="0" xfId="44" applyFont="1" applyAlignment="1">
      <alignment horizontal="center" vertical="center" wrapText="1"/>
    </xf>
    <xf numFmtId="0" fontId="93" fillId="0" borderId="143" xfId="44" applyFont="1" applyBorder="1" applyAlignment="1">
      <alignment horizontal="center" vertical="center" wrapText="1"/>
    </xf>
    <xf numFmtId="0" fontId="93" fillId="0" borderId="70" xfId="44" applyFont="1" applyBorder="1" applyAlignment="1">
      <alignment horizontal="center" vertical="center" wrapText="1"/>
    </xf>
    <xf numFmtId="0" fontId="83" fillId="0" borderId="144" xfId="44" applyFont="1" applyBorder="1" applyAlignment="1">
      <alignment horizontal="center" vertical="center"/>
    </xf>
    <xf numFmtId="0" fontId="0" fillId="0" borderId="127" xfId="0" applyBorder="1" applyAlignment="1">
      <alignment vertical="center"/>
    </xf>
    <xf numFmtId="0" fontId="0" fillId="0" borderId="128" xfId="0" applyBorder="1" applyAlignment="1">
      <alignment vertical="center"/>
    </xf>
    <xf numFmtId="0" fontId="0" fillId="0" borderId="129" xfId="0" applyBorder="1" applyAlignment="1">
      <alignment vertical="center"/>
    </xf>
    <xf numFmtId="0" fontId="0" fillId="0" borderId="31" xfId="0" applyBorder="1" applyAlignment="1">
      <alignment vertical="center"/>
    </xf>
    <xf numFmtId="0" fontId="0" fillId="0" borderId="0" xfId="0" applyAlignment="1">
      <alignment vertical="center"/>
    </xf>
    <xf numFmtId="0" fontId="0" fillId="0" borderId="32" xfId="0" applyBorder="1" applyAlignment="1">
      <alignment vertical="center"/>
    </xf>
    <xf numFmtId="0" fontId="12" fillId="0" borderId="0" xfId="0" applyFont="1" applyAlignment="1">
      <alignment horizontal="center" vertical="center" shrinkToFit="1"/>
    </xf>
    <xf numFmtId="0" fontId="1" fillId="0" borderId="11" xfId="0" applyFont="1" applyBorder="1" applyAlignment="1">
      <alignment vertical="center" shrinkToFit="1"/>
    </xf>
    <xf numFmtId="0" fontId="1" fillId="0" borderId="108" xfId="0" applyFont="1" applyBorder="1" applyAlignment="1">
      <alignment vertical="center" shrinkToFit="1"/>
    </xf>
    <xf numFmtId="0" fontId="1" fillId="0" borderId="34" xfId="0" applyFont="1" applyBorder="1" applyAlignment="1">
      <alignment vertical="center" shrinkToFit="1"/>
    </xf>
    <xf numFmtId="0" fontId="17" fillId="0" borderId="126" xfId="0" applyFont="1" applyBorder="1" applyAlignment="1">
      <alignment vertical="center" shrinkToFit="1"/>
    </xf>
    <xf numFmtId="0" fontId="17" fillId="0" borderId="109" xfId="0" applyFont="1" applyBorder="1" applyAlignment="1">
      <alignment vertical="center" shrinkToFit="1"/>
    </xf>
    <xf numFmtId="0" fontId="17" fillId="0" borderId="110" xfId="0" applyFont="1" applyBorder="1" applyAlignment="1">
      <alignment vertical="center" shrinkToFit="1"/>
    </xf>
    <xf numFmtId="0" fontId="17" fillId="0" borderId="70" xfId="0" applyFont="1" applyBorder="1" applyAlignment="1">
      <alignment vertical="center" shrinkToFit="1"/>
    </xf>
    <xf numFmtId="0" fontId="17" fillId="0" borderId="121" xfId="0" applyFont="1" applyBorder="1" applyAlignment="1">
      <alignment horizontal="center" vertical="center" wrapText="1"/>
    </xf>
    <xf numFmtId="0" fontId="17" fillId="0" borderId="122" xfId="0" applyFont="1" applyBorder="1" applyAlignment="1">
      <alignment horizontal="center" vertical="center" wrapText="1"/>
    </xf>
    <xf numFmtId="0" fontId="1" fillId="0" borderId="11" xfId="0" applyFont="1" applyBorder="1" applyAlignment="1">
      <alignment horizontal="left" vertical="center" shrinkToFit="1"/>
    </xf>
    <xf numFmtId="0" fontId="1" fillId="0" borderId="108" xfId="0" applyFont="1" applyBorder="1" applyAlignment="1">
      <alignment horizontal="left" vertical="center" shrinkToFit="1"/>
    </xf>
    <xf numFmtId="0" fontId="1" fillId="0" borderId="34" xfId="0" applyFont="1" applyBorder="1" applyAlignment="1">
      <alignment horizontal="left" vertical="center" shrinkToFit="1"/>
    </xf>
    <xf numFmtId="0" fontId="17" fillId="0" borderId="126" xfId="0" applyFont="1" applyBorder="1" applyAlignment="1">
      <alignment horizontal="center" vertical="center" shrinkToFit="1"/>
    </xf>
    <xf numFmtId="0" fontId="17" fillId="0" borderId="109" xfId="0" applyFont="1" applyBorder="1" applyAlignment="1">
      <alignment horizontal="center" vertical="center" shrinkToFit="1"/>
    </xf>
    <xf numFmtId="0" fontId="17" fillId="0" borderId="110" xfId="0" applyFont="1" applyBorder="1" applyAlignment="1">
      <alignment horizontal="center" vertical="center" shrinkToFit="1"/>
    </xf>
    <xf numFmtId="0" fontId="1" fillId="0" borderId="29" xfId="0" applyFont="1" applyBorder="1" applyAlignment="1">
      <alignment horizontal="right" vertical="center" shrinkToFit="1"/>
    </xf>
    <xf numFmtId="0" fontId="1" fillId="0" borderId="41" xfId="0" applyFont="1" applyBorder="1" applyAlignment="1">
      <alignment horizontal="center" vertical="center" shrinkToFit="1"/>
    </xf>
    <xf numFmtId="0" fontId="1" fillId="0" borderId="29" xfId="0" applyFont="1" applyBorder="1" applyAlignment="1">
      <alignment horizontal="center" vertical="center" shrinkToFit="1"/>
    </xf>
    <xf numFmtId="0" fontId="12" fillId="0" borderId="31" xfId="0" applyFont="1" applyBorder="1" applyAlignment="1">
      <alignment vertical="center"/>
    </xf>
    <xf numFmtId="0" fontId="12" fillId="0" borderId="0" xfId="0" applyFont="1" applyAlignment="1">
      <alignment vertical="center"/>
    </xf>
    <xf numFmtId="0" fontId="12" fillId="0" borderId="32" xfId="0" applyFont="1" applyBorder="1" applyAlignment="1">
      <alignment vertical="center"/>
    </xf>
    <xf numFmtId="0" fontId="0" fillId="0" borderId="123" xfId="0" applyBorder="1" applyAlignment="1">
      <alignment vertical="center"/>
    </xf>
    <xf numFmtId="0" fontId="0" fillId="0" borderId="124" xfId="0" applyBorder="1" applyAlignment="1">
      <alignment vertical="center"/>
    </xf>
    <xf numFmtId="0" fontId="0" fillId="0" borderId="125" xfId="0" applyBorder="1" applyAlignment="1">
      <alignment vertical="center"/>
    </xf>
    <xf numFmtId="0" fontId="68" fillId="0" borderId="31" xfId="0" applyFont="1" applyBorder="1" applyAlignment="1">
      <alignment horizontal="center" vertical="center"/>
    </xf>
    <xf numFmtId="0" fontId="68" fillId="0" borderId="0" xfId="0" applyFont="1" applyAlignment="1">
      <alignment horizontal="center" vertical="center"/>
    </xf>
    <xf numFmtId="0" fontId="68" fillId="0" borderId="32" xfId="0" applyFont="1" applyBorder="1" applyAlignment="1">
      <alignment horizontal="center" vertical="center"/>
    </xf>
    <xf numFmtId="0" fontId="12" fillId="0" borderId="31" xfId="0" applyFont="1" applyBorder="1" applyAlignment="1">
      <alignment horizontal="center" vertical="center"/>
    </xf>
    <xf numFmtId="0" fontId="0" fillId="0" borderId="32" xfId="0" applyBorder="1" applyAlignment="1">
      <alignment horizontal="center" vertical="center"/>
    </xf>
    <xf numFmtId="0" fontId="68" fillId="0" borderId="31" xfId="0" applyFont="1" applyBorder="1" applyAlignment="1">
      <alignment vertical="center"/>
    </xf>
    <xf numFmtId="0" fontId="68" fillId="0" borderId="0" xfId="0" applyFont="1" applyAlignment="1">
      <alignment vertical="center"/>
    </xf>
    <xf numFmtId="0" fontId="68" fillId="0" borderId="32" xfId="0" applyFont="1" applyBorder="1" applyAlignment="1">
      <alignment vertical="center"/>
    </xf>
    <xf numFmtId="0" fontId="12" fillId="0" borderId="31" xfId="0"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4" xr:uid="{00000000-0005-0000-0000-00002A000000}"/>
    <cellStyle name="標準_1-sankamoushikomi" xfId="42" xr:uid="{00000000-0005-0000-0000-00002B000000}"/>
    <cellStyle name="良い" xfId="43"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xdr:col>
      <xdr:colOff>66648</xdr:colOff>
      <xdr:row>22</xdr:row>
      <xdr:rowOff>5941</xdr:rowOff>
    </xdr:from>
    <xdr:ext cx="0" cy="150041"/>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2398" y="5149441"/>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イ</a:t>
          </a:r>
        </a:p>
      </xdr:txBody>
    </xdr:sp>
    <xdr:clientData/>
  </xdr:oneCellAnchor>
  <xdr:oneCellAnchor>
    <xdr:from>
      <xdr:col>4</xdr:col>
      <xdr:colOff>76203</xdr:colOff>
      <xdr:row>23</xdr:row>
      <xdr:rowOff>4763</xdr:rowOff>
    </xdr:from>
    <xdr:ext cx="0" cy="150041"/>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61953" y="5329238"/>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ハ</a:t>
          </a:r>
        </a:p>
      </xdr:txBody>
    </xdr:sp>
    <xdr:clientData/>
  </xdr:oneCellAnchor>
  <xdr:oneCellAnchor>
    <xdr:from>
      <xdr:col>4</xdr:col>
      <xdr:colOff>76187</xdr:colOff>
      <xdr:row>24</xdr:row>
      <xdr:rowOff>19059</xdr:rowOff>
    </xdr:from>
    <xdr:ext cx="0" cy="150041"/>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61937" y="5524509"/>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ニ</a:t>
          </a:r>
        </a:p>
      </xdr:txBody>
    </xdr:sp>
    <xdr:clientData/>
  </xdr:oneCellAnchor>
  <xdr:oneCellAnchor>
    <xdr:from>
      <xdr:col>16</xdr:col>
      <xdr:colOff>38225</xdr:colOff>
      <xdr:row>22</xdr:row>
      <xdr:rowOff>5925</xdr:rowOff>
    </xdr:from>
    <xdr:ext cx="0" cy="150041"/>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867025" y="5149425"/>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ロ</a:t>
          </a:r>
        </a:p>
      </xdr:txBody>
    </xdr:sp>
    <xdr:clientData/>
  </xdr:oneCellAnchor>
  <xdr:oneCellAnchor>
    <xdr:from>
      <xdr:col>16</xdr:col>
      <xdr:colOff>38209</xdr:colOff>
      <xdr:row>24</xdr:row>
      <xdr:rowOff>20246</xdr:rowOff>
    </xdr:from>
    <xdr:ext cx="0" cy="150041"/>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867009" y="5525696"/>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ホ</a:t>
          </a:r>
        </a:p>
      </xdr:txBody>
    </xdr:sp>
    <xdr:clientData/>
  </xdr:oneCellAnchor>
  <xdr:oneCellAnchor>
    <xdr:from>
      <xdr:col>8</xdr:col>
      <xdr:colOff>85725</xdr:colOff>
      <xdr:row>7</xdr:row>
      <xdr:rowOff>0</xdr:rowOff>
    </xdr:from>
    <xdr:ext cx="0" cy="150041"/>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962025" y="1743075"/>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900" b="0">
              <a:latin typeface="ＭＳ 明朝" pitchFamily="17" charset="-128"/>
              <a:ea typeface="ＭＳ 明朝" pitchFamily="17" charset="-128"/>
            </a:rPr>
            <a:t>Ⅰ</a:t>
          </a:r>
          <a:endParaRPr kumimoji="1" lang="ja-JP" altLang="en-US" sz="900" b="0">
            <a:latin typeface="ＭＳ 明朝" pitchFamily="17" charset="-128"/>
            <a:ea typeface="ＭＳ 明朝" pitchFamily="17" charset="-128"/>
          </a:endParaRPr>
        </a:p>
      </xdr:txBody>
    </xdr:sp>
    <xdr:clientData/>
  </xdr:oneCellAnchor>
  <xdr:oneCellAnchor>
    <xdr:from>
      <xdr:col>20</xdr:col>
      <xdr:colOff>76200</xdr:colOff>
      <xdr:row>7</xdr:row>
      <xdr:rowOff>0</xdr:rowOff>
    </xdr:from>
    <xdr:ext cx="0" cy="150041"/>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362200" y="1743075"/>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900" b="0">
              <a:latin typeface="ＭＳ 明朝" pitchFamily="17" charset="-128"/>
              <a:ea typeface="ＭＳ 明朝" pitchFamily="17" charset="-128"/>
            </a:rPr>
            <a:t>Ⅴ</a:t>
          </a:r>
          <a:endParaRPr kumimoji="1" lang="ja-JP" altLang="en-US" sz="900" b="0">
            <a:latin typeface="ＭＳ 明朝" pitchFamily="17" charset="-128"/>
            <a:ea typeface="ＭＳ 明朝" pitchFamily="17" charset="-128"/>
          </a:endParaRPr>
        </a:p>
      </xdr:txBody>
    </xdr:sp>
    <xdr:clientData/>
  </xdr:oneCellAnchor>
  <xdr:twoCellAnchor>
    <xdr:from>
      <xdr:col>16</xdr:col>
      <xdr:colOff>52393</xdr:colOff>
      <xdr:row>29</xdr:row>
      <xdr:rowOff>47633</xdr:rowOff>
    </xdr:from>
    <xdr:to>
      <xdr:col>17</xdr:col>
      <xdr:colOff>28093</xdr:colOff>
      <xdr:row>29</xdr:row>
      <xdr:rowOff>137633</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166943" y="6991358"/>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57156</xdr:colOff>
      <xdr:row>29</xdr:row>
      <xdr:rowOff>52396</xdr:rowOff>
    </xdr:from>
    <xdr:to>
      <xdr:col>28</xdr:col>
      <xdr:colOff>32856</xdr:colOff>
      <xdr:row>29</xdr:row>
      <xdr:rowOff>132871</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3429006" y="6996121"/>
          <a:ext cx="90000" cy="80475"/>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19050</xdr:colOff>
      <xdr:row>38</xdr:row>
      <xdr:rowOff>104775</xdr:rowOff>
    </xdr:from>
    <xdr:to>
      <xdr:col>31</xdr:col>
      <xdr:colOff>66675</xdr:colOff>
      <xdr:row>38</xdr:row>
      <xdr:rowOff>266700</xdr:rowOff>
    </xdr:to>
    <xdr:sp macro="" textlink="">
      <xdr:nvSpPr>
        <xdr:cNvPr id="14932" name="Oval 1">
          <a:extLst>
            <a:ext uri="{FF2B5EF4-FFF2-40B4-BE49-F238E27FC236}">
              <a16:creationId xmlns:a16="http://schemas.microsoft.com/office/drawing/2014/main" id="{00000000-0008-0000-0100-0000543A0000}"/>
            </a:ext>
          </a:extLst>
        </xdr:cNvPr>
        <xdr:cNvSpPr>
          <a:spLocks noChangeArrowheads="1"/>
        </xdr:cNvSpPr>
      </xdr:nvSpPr>
      <xdr:spPr bwMode="auto">
        <a:xfrm>
          <a:off x="3829050" y="8010525"/>
          <a:ext cx="161925" cy="161925"/>
        </a:xfrm>
        <a:prstGeom prst="ellipse">
          <a:avLst/>
        </a:prstGeom>
        <a:noFill/>
        <a:ln w="317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38100</xdr:colOff>
      <xdr:row>37</xdr:row>
      <xdr:rowOff>95250</xdr:rowOff>
    </xdr:from>
    <xdr:to>
      <xdr:col>42</xdr:col>
      <xdr:colOff>95250</xdr:colOff>
      <xdr:row>37</xdr:row>
      <xdr:rowOff>276225</xdr:rowOff>
    </xdr:to>
    <xdr:sp macro="" textlink="">
      <xdr:nvSpPr>
        <xdr:cNvPr id="14933" name="Rectangle 2">
          <a:extLst>
            <a:ext uri="{FF2B5EF4-FFF2-40B4-BE49-F238E27FC236}">
              <a16:creationId xmlns:a16="http://schemas.microsoft.com/office/drawing/2014/main" id="{00000000-0008-0000-0100-0000553A0000}"/>
            </a:ext>
          </a:extLst>
        </xdr:cNvPr>
        <xdr:cNvSpPr>
          <a:spLocks noChangeArrowheads="1"/>
        </xdr:cNvSpPr>
      </xdr:nvSpPr>
      <xdr:spPr bwMode="auto">
        <a:xfrm>
          <a:off x="4991100" y="7724775"/>
          <a:ext cx="285750" cy="180975"/>
        </a:xfrm>
        <a:prstGeom prst="rect">
          <a:avLst/>
        </a:prstGeom>
        <a:noFill/>
        <a:ln w="9525">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76199</xdr:colOff>
      <xdr:row>27</xdr:row>
      <xdr:rowOff>47624</xdr:rowOff>
    </xdr:from>
    <xdr:to>
      <xdr:col>17</xdr:col>
      <xdr:colOff>28086</xdr:colOff>
      <xdr:row>27</xdr:row>
      <xdr:rowOff>114300</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2285999" y="6343649"/>
          <a:ext cx="66187" cy="66676"/>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66681</xdr:colOff>
      <xdr:row>27</xdr:row>
      <xdr:rowOff>33345</xdr:rowOff>
    </xdr:from>
    <xdr:to>
      <xdr:col>28</xdr:col>
      <xdr:colOff>42381</xdr:colOff>
      <xdr:row>27</xdr:row>
      <xdr:rowOff>123345</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2857506" y="6672270"/>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57150</xdr:colOff>
      <xdr:row>21</xdr:row>
      <xdr:rowOff>171450</xdr:rowOff>
    </xdr:from>
    <xdr:to>
      <xdr:col>5</xdr:col>
      <xdr:colOff>123825</xdr:colOff>
      <xdr:row>23</xdr:row>
      <xdr:rowOff>19050</xdr:rowOff>
    </xdr:to>
    <xdr:sp macro="" textlink="">
      <xdr:nvSpPr>
        <xdr:cNvPr id="1054" name="Text Box 30">
          <a:extLst>
            <a:ext uri="{FF2B5EF4-FFF2-40B4-BE49-F238E27FC236}">
              <a16:creationId xmlns:a16="http://schemas.microsoft.com/office/drawing/2014/main" id="{00000000-0008-0000-0100-00001E040000}"/>
            </a:ext>
          </a:extLst>
        </xdr:cNvPr>
        <xdr:cNvSpPr txBox="1">
          <a:spLocks noChangeArrowheads="1"/>
        </xdr:cNvSpPr>
      </xdr:nvSpPr>
      <xdr:spPr bwMode="auto">
        <a:xfrm>
          <a:off x="628650" y="6419850"/>
          <a:ext cx="20955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ア</a:t>
          </a:r>
        </a:p>
      </xdr:txBody>
    </xdr:sp>
    <xdr:clientData/>
  </xdr:twoCellAnchor>
  <xdr:twoCellAnchor>
    <xdr:from>
      <xdr:col>16</xdr:col>
      <xdr:colOff>19050</xdr:colOff>
      <xdr:row>22</xdr:row>
      <xdr:rowOff>0</xdr:rowOff>
    </xdr:from>
    <xdr:to>
      <xdr:col>18</xdr:col>
      <xdr:colOff>0</xdr:colOff>
      <xdr:row>23</xdr:row>
      <xdr:rowOff>28575</xdr:rowOff>
    </xdr:to>
    <xdr:sp macro="" textlink="">
      <xdr:nvSpPr>
        <xdr:cNvPr id="1055" name="Text Box 31">
          <a:extLst>
            <a:ext uri="{FF2B5EF4-FFF2-40B4-BE49-F238E27FC236}">
              <a16:creationId xmlns:a16="http://schemas.microsoft.com/office/drawing/2014/main" id="{00000000-0008-0000-0100-00001F040000}"/>
            </a:ext>
          </a:extLst>
        </xdr:cNvPr>
        <xdr:cNvSpPr txBox="1">
          <a:spLocks noChangeArrowheads="1"/>
        </xdr:cNvSpPr>
      </xdr:nvSpPr>
      <xdr:spPr bwMode="auto">
        <a:xfrm>
          <a:off x="2133600" y="6429375"/>
          <a:ext cx="20955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イ</a:t>
          </a:r>
        </a:p>
      </xdr:txBody>
    </xdr:sp>
    <xdr:clientData/>
  </xdr:twoCellAnchor>
  <xdr:twoCellAnchor>
    <xdr:from>
      <xdr:col>4</xdr:col>
      <xdr:colOff>38100</xdr:colOff>
      <xdr:row>23</xdr:row>
      <xdr:rowOff>0</xdr:rowOff>
    </xdr:from>
    <xdr:to>
      <xdr:col>5</xdr:col>
      <xdr:colOff>104775</xdr:colOff>
      <xdr:row>24</xdr:row>
      <xdr:rowOff>28575</xdr:rowOff>
    </xdr:to>
    <xdr:sp macro="" textlink="">
      <xdr:nvSpPr>
        <xdr:cNvPr id="1056" name="Text Box 32">
          <a:extLst>
            <a:ext uri="{FF2B5EF4-FFF2-40B4-BE49-F238E27FC236}">
              <a16:creationId xmlns:a16="http://schemas.microsoft.com/office/drawing/2014/main" id="{00000000-0008-0000-0100-000020040000}"/>
            </a:ext>
          </a:extLst>
        </xdr:cNvPr>
        <xdr:cNvSpPr txBox="1">
          <a:spLocks noChangeArrowheads="1"/>
        </xdr:cNvSpPr>
      </xdr:nvSpPr>
      <xdr:spPr bwMode="auto">
        <a:xfrm>
          <a:off x="609600" y="6610350"/>
          <a:ext cx="20955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ウ</a:t>
          </a:r>
        </a:p>
      </xdr:txBody>
    </xdr:sp>
    <xdr:clientData/>
  </xdr:twoCellAnchor>
  <xdr:twoCellAnchor>
    <xdr:from>
      <xdr:col>4</xdr:col>
      <xdr:colOff>38100</xdr:colOff>
      <xdr:row>23</xdr:row>
      <xdr:rowOff>161925</xdr:rowOff>
    </xdr:from>
    <xdr:to>
      <xdr:col>5</xdr:col>
      <xdr:colOff>104775</xdr:colOff>
      <xdr:row>25</xdr:row>
      <xdr:rowOff>9525</xdr:rowOff>
    </xdr:to>
    <xdr:sp macro="" textlink="">
      <xdr:nvSpPr>
        <xdr:cNvPr id="1057" name="Text Box 33">
          <a:extLst>
            <a:ext uri="{FF2B5EF4-FFF2-40B4-BE49-F238E27FC236}">
              <a16:creationId xmlns:a16="http://schemas.microsoft.com/office/drawing/2014/main" id="{00000000-0008-0000-0100-000021040000}"/>
            </a:ext>
          </a:extLst>
        </xdr:cNvPr>
        <xdr:cNvSpPr txBox="1">
          <a:spLocks noChangeArrowheads="1"/>
        </xdr:cNvSpPr>
      </xdr:nvSpPr>
      <xdr:spPr bwMode="auto">
        <a:xfrm>
          <a:off x="609600" y="6772275"/>
          <a:ext cx="20955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エ</a:t>
          </a:r>
        </a:p>
      </xdr:txBody>
    </xdr:sp>
    <xdr:clientData/>
  </xdr:twoCellAnchor>
  <xdr:twoCellAnchor>
    <xdr:from>
      <xdr:col>16</xdr:col>
      <xdr:colOff>19050</xdr:colOff>
      <xdr:row>23</xdr:row>
      <xdr:rowOff>171450</xdr:rowOff>
    </xdr:from>
    <xdr:to>
      <xdr:col>18</xdr:col>
      <xdr:colOff>0</xdr:colOff>
      <xdr:row>25</xdr:row>
      <xdr:rowOff>19050</xdr:rowOff>
    </xdr:to>
    <xdr:sp macro="" textlink="">
      <xdr:nvSpPr>
        <xdr:cNvPr id="1058" name="Text Box 34">
          <a:extLst>
            <a:ext uri="{FF2B5EF4-FFF2-40B4-BE49-F238E27FC236}">
              <a16:creationId xmlns:a16="http://schemas.microsoft.com/office/drawing/2014/main" id="{00000000-0008-0000-0100-000022040000}"/>
            </a:ext>
          </a:extLst>
        </xdr:cNvPr>
        <xdr:cNvSpPr txBox="1">
          <a:spLocks noChangeArrowheads="1"/>
        </xdr:cNvSpPr>
      </xdr:nvSpPr>
      <xdr:spPr bwMode="auto">
        <a:xfrm>
          <a:off x="2133600" y="6781800"/>
          <a:ext cx="20955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オ</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4305300" y="16287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9525" y="276225"/>
          <a:ext cx="714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0400-000004000000}"/>
            </a:ext>
          </a:extLst>
        </xdr:cNvPr>
        <xdr:cNvSpPr>
          <a:spLocks noChangeArrowheads="1"/>
        </xdr:cNvSpPr>
      </xdr:nvSpPr>
      <xdr:spPr bwMode="auto">
        <a:xfrm>
          <a:off x="4314825" y="18764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14</xdr:row>
      <xdr:rowOff>28575</xdr:rowOff>
    </xdr:from>
    <xdr:to>
      <xdr:col>10</xdr:col>
      <xdr:colOff>419100</xdr:colOff>
      <xdr:row>14</xdr:row>
      <xdr:rowOff>228600</xdr:rowOff>
    </xdr:to>
    <xdr:sp macro="" textlink="">
      <xdr:nvSpPr>
        <xdr:cNvPr id="5" name="Oval 4">
          <a:extLst>
            <a:ext uri="{FF2B5EF4-FFF2-40B4-BE49-F238E27FC236}">
              <a16:creationId xmlns:a16="http://schemas.microsoft.com/office/drawing/2014/main" id="{00000000-0008-0000-0400-000005000000}"/>
            </a:ext>
          </a:extLst>
        </xdr:cNvPr>
        <xdr:cNvSpPr>
          <a:spLocks noChangeArrowheads="1"/>
        </xdr:cNvSpPr>
      </xdr:nvSpPr>
      <xdr:spPr bwMode="auto">
        <a:xfrm>
          <a:off x="4305300" y="21240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15</xdr:row>
      <xdr:rowOff>28575</xdr:rowOff>
    </xdr:from>
    <xdr:to>
      <xdr:col>10</xdr:col>
      <xdr:colOff>419100</xdr:colOff>
      <xdr:row>15</xdr:row>
      <xdr:rowOff>228600</xdr:rowOff>
    </xdr:to>
    <xdr:sp macro="" textlink="">
      <xdr:nvSpPr>
        <xdr:cNvPr id="6" name="Oval 5">
          <a:extLst>
            <a:ext uri="{FF2B5EF4-FFF2-40B4-BE49-F238E27FC236}">
              <a16:creationId xmlns:a16="http://schemas.microsoft.com/office/drawing/2014/main" id="{00000000-0008-0000-0400-000006000000}"/>
            </a:ext>
          </a:extLst>
        </xdr:cNvPr>
        <xdr:cNvSpPr>
          <a:spLocks noChangeArrowheads="1"/>
        </xdr:cNvSpPr>
      </xdr:nvSpPr>
      <xdr:spPr bwMode="auto">
        <a:xfrm>
          <a:off x="4314825" y="23717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16</xdr:row>
      <xdr:rowOff>28575</xdr:rowOff>
    </xdr:from>
    <xdr:to>
      <xdr:col>10</xdr:col>
      <xdr:colOff>419100</xdr:colOff>
      <xdr:row>16</xdr:row>
      <xdr:rowOff>228600</xdr:rowOff>
    </xdr:to>
    <xdr:sp macro="" textlink="">
      <xdr:nvSpPr>
        <xdr:cNvPr id="7" name="Oval 6">
          <a:extLst>
            <a:ext uri="{FF2B5EF4-FFF2-40B4-BE49-F238E27FC236}">
              <a16:creationId xmlns:a16="http://schemas.microsoft.com/office/drawing/2014/main" id="{00000000-0008-0000-0400-000007000000}"/>
            </a:ext>
          </a:extLst>
        </xdr:cNvPr>
        <xdr:cNvSpPr>
          <a:spLocks noChangeArrowheads="1"/>
        </xdr:cNvSpPr>
      </xdr:nvSpPr>
      <xdr:spPr bwMode="auto">
        <a:xfrm>
          <a:off x="4305300" y="26193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8" name="Oval 7">
          <a:extLst>
            <a:ext uri="{FF2B5EF4-FFF2-40B4-BE49-F238E27FC236}">
              <a16:creationId xmlns:a16="http://schemas.microsoft.com/office/drawing/2014/main" id="{00000000-0008-0000-0400-000008000000}"/>
            </a:ext>
          </a:extLst>
        </xdr:cNvPr>
        <xdr:cNvSpPr>
          <a:spLocks noChangeArrowheads="1"/>
        </xdr:cNvSpPr>
      </xdr:nvSpPr>
      <xdr:spPr bwMode="auto">
        <a:xfrm>
          <a:off x="4314825" y="28670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9" name="Oval 8">
          <a:extLst>
            <a:ext uri="{FF2B5EF4-FFF2-40B4-BE49-F238E27FC236}">
              <a16:creationId xmlns:a16="http://schemas.microsoft.com/office/drawing/2014/main" id="{00000000-0008-0000-0400-000009000000}"/>
            </a:ext>
          </a:extLst>
        </xdr:cNvPr>
        <xdr:cNvSpPr>
          <a:spLocks noChangeArrowheads="1"/>
        </xdr:cNvSpPr>
      </xdr:nvSpPr>
      <xdr:spPr bwMode="auto">
        <a:xfrm>
          <a:off x="4305300" y="31146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10" name="Oval 9">
          <a:extLst>
            <a:ext uri="{FF2B5EF4-FFF2-40B4-BE49-F238E27FC236}">
              <a16:creationId xmlns:a16="http://schemas.microsoft.com/office/drawing/2014/main" id="{00000000-0008-0000-0400-00000A000000}"/>
            </a:ext>
          </a:extLst>
        </xdr:cNvPr>
        <xdr:cNvSpPr>
          <a:spLocks noChangeArrowheads="1"/>
        </xdr:cNvSpPr>
      </xdr:nvSpPr>
      <xdr:spPr bwMode="auto">
        <a:xfrm>
          <a:off x="4314825" y="33623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11" name="Oval 10">
          <a:extLst>
            <a:ext uri="{FF2B5EF4-FFF2-40B4-BE49-F238E27FC236}">
              <a16:creationId xmlns:a16="http://schemas.microsoft.com/office/drawing/2014/main" id="{00000000-0008-0000-0400-00000B000000}"/>
            </a:ext>
          </a:extLst>
        </xdr:cNvPr>
        <xdr:cNvSpPr>
          <a:spLocks noChangeArrowheads="1"/>
        </xdr:cNvSpPr>
      </xdr:nvSpPr>
      <xdr:spPr bwMode="auto">
        <a:xfrm>
          <a:off x="4305300" y="36099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12" name="Oval 11">
          <a:extLst>
            <a:ext uri="{FF2B5EF4-FFF2-40B4-BE49-F238E27FC236}">
              <a16:creationId xmlns:a16="http://schemas.microsoft.com/office/drawing/2014/main" id="{00000000-0008-0000-0400-00000C000000}"/>
            </a:ext>
          </a:extLst>
        </xdr:cNvPr>
        <xdr:cNvSpPr>
          <a:spLocks noChangeArrowheads="1"/>
        </xdr:cNvSpPr>
      </xdr:nvSpPr>
      <xdr:spPr bwMode="auto">
        <a:xfrm>
          <a:off x="4314825" y="38576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3" name="Oval 12">
          <a:extLst>
            <a:ext uri="{FF2B5EF4-FFF2-40B4-BE49-F238E27FC236}">
              <a16:creationId xmlns:a16="http://schemas.microsoft.com/office/drawing/2014/main" id="{00000000-0008-0000-0400-00000D000000}"/>
            </a:ext>
          </a:extLst>
        </xdr:cNvPr>
        <xdr:cNvSpPr>
          <a:spLocks noChangeArrowheads="1"/>
        </xdr:cNvSpPr>
      </xdr:nvSpPr>
      <xdr:spPr bwMode="auto">
        <a:xfrm>
          <a:off x="4305300" y="41052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4" name="Oval 13">
          <a:extLst>
            <a:ext uri="{FF2B5EF4-FFF2-40B4-BE49-F238E27FC236}">
              <a16:creationId xmlns:a16="http://schemas.microsoft.com/office/drawing/2014/main" id="{00000000-0008-0000-0400-00000E000000}"/>
            </a:ext>
          </a:extLst>
        </xdr:cNvPr>
        <xdr:cNvSpPr>
          <a:spLocks noChangeArrowheads="1"/>
        </xdr:cNvSpPr>
      </xdr:nvSpPr>
      <xdr:spPr bwMode="auto">
        <a:xfrm>
          <a:off x="4314825" y="43529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5" name="Oval 14">
          <a:extLst>
            <a:ext uri="{FF2B5EF4-FFF2-40B4-BE49-F238E27FC236}">
              <a16:creationId xmlns:a16="http://schemas.microsoft.com/office/drawing/2014/main" id="{00000000-0008-0000-0400-00000F000000}"/>
            </a:ext>
          </a:extLst>
        </xdr:cNvPr>
        <xdr:cNvSpPr>
          <a:spLocks noChangeArrowheads="1"/>
        </xdr:cNvSpPr>
      </xdr:nvSpPr>
      <xdr:spPr bwMode="auto">
        <a:xfrm>
          <a:off x="4305300" y="46005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6" name="Oval 15">
          <a:extLst>
            <a:ext uri="{FF2B5EF4-FFF2-40B4-BE49-F238E27FC236}">
              <a16:creationId xmlns:a16="http://schemas.microsoft.com/office/drawing/2014/main" id="{00000000-0008-0000-0400-000010000000}"/>
            </a:ext>
          </a:extLst>
        </xdr:cNvPr>
        <xdr:cNvSpPr>
          <a:spLocks noChangeArrowheads="1"/>
        </xdr:cNvSpPr>
      </xdr:nvSpPr>
      <xdr:spPr bwMode="auto">
        <a:xfrm>
          <a:off x="4314825" y="48482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7" name="Oval 16">
          <a:extLst>
            <a:ext uri="{FF2B5EF4-FFF2-40B4-BE49-F238E27FC236}">
              <a16:creationId xmlns:a16="http://schemas.microsoft.com/office/drawing/2014/main" id="{00000000-0008-0000-0400-000011000000}"/>
            </a:ext>
          </a:extLst>
        </xdr:cNvPr>
        <xdr:cNvSpPr>
          <a:spLocks noChangeArrowheads="1"/>
        </xdr:cNvSpPr>
      </xdr:nvSpPr>
      <xdr:spPr bwMode="auto">
        <a:xfrm>
          <a:off x="4305300" y="50958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8" name="Oval 17">
          <a:extLst>
            <a:ext uri="{FF2B5EF4-FFF2-40B4-BE49-F238E27FC236}">
              <a16:creationId xmlns:a16="http://schemas.microsoft.com/office/drawing/2014/main" id="{00000000-0008-0000-0400-000012000000}"/>
            </a:ext>
          </a:extLst>
        </xdr:cNvPr>
        <xdr:cNvSpPr>
          <a:spLocks noChangeArrowheads="1"/>
        </xdr:cNvSpPr>
      </xdr:nvSpPr>
      <xdr:spPr bwMode="auto">
        <a:xfrm>
          <a:off x="4314825" y="53435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9" name="Oval 18">
          <a:extLst>
            <a:ext uri="{FF2B5EF4-FFF2-40B4-BE49-F238E27FC236}">
              <a16:creationId xmlns:a16="http://schemas.microsoft.com/office/drawing/2014/main" id="{00000000-0008-0000-0400-000013000000}"/>
            </a:ext>
          </a:extLst>
        </xdr:cNvPr>
        <xdr:cNvSpPr>
          <a:spLocks noChangeArrowheads="1"/>
        </xdr:cNvSpPr>
      </xdr:nvSpPr>
      <xdr:spPr bwMode="auto">
        <a:xfrm>
          <a:off x="4305300" y="55911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20" name="Oval 19">
          <a:extLst>
            <a:ext uri="{FF2B5EF4-FFF2-40B4-BE49-F238E27FC236}">
              <a16:creationId xmlns:a16="http://schemas.microsoft.com/office/drawing/2014/main" id="{00000000-0008-0000-0400-000014000000}"/>
            </a:ext>
          </a:extLst>
        </xdr:cNvPr>
        <xdr:cNvSpPr>
          <a:spLocks noChangeArrowheads="1"/>
        </xdr:cNvSpPr>
      </xdr:nvSpPr>
      <xdr:spPr bwMode="auto">
        <a:xfrm>
          <a:off x="4314825" y="58388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21" name="Oval 20">
          <a:extLst>
            <a:ext uri="{FF2B5EF4-FFF2-40B4-BE49-F238E27FC236}">
              <a16:creationId xmlns:a16="http://schemas.microsoft.com/office/drawing/2014/main" id="{00000000-0008-0000-0400-000015000000}"/>
            </a:ext>
          </a:extLst>
        </xdr:cNvPr>
        <xdr:cNvSpPr>
          <a:spLocks noChangeArrowheads="1"/>
        </xdr:cNvSpPr>
      </xdr:nvSpPr>
      <xdr:spPr bwMode="auto">
        <a:xfrm>
          <a:off x="4305300" y="60864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22" name="Oval 21">
          <a:extLst>
            <a:ext uri="{FF2B5EF4-FFF2-40B4-BE49-F238E27FC236}">
              <a16:creationId xmlns:a16="http://schemas.microsoft.com/office/drawing/2014/main" id="{00000000-0008-0000-0400-000016000000}"/>
            </a:ext>
          </a:extLst>
        </xdr:cNvPr>
        <xdr:cNvSpPr>
          <a:spLocks noChangeArrowheads="1"/>
        </xdr:cNvSpPr>
      </xdr:nvSpPr>
      <xdr:spPr bwMode="auto">
        <a:xfrm>
          <a:off x="4314825" y="63341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3" name="Oval 22">
          <a:extLst>
            <a:ext uri="{FF2B5EF4-FFF2-40B4-BE49-F238E27FC236}">
              <a16:creationId xmlns:a16="http://schemas.microsoft.com/office/drawing/2014/main" id="{00000000-0008-0000-0400-000017000000}"/>
            </a:ext>
          </a:extLst>
        </xdr:cNvPr>
        <xdr:cNvSpPr>
          <a:spLocks noChangeArrowheads="1"/>
        </xdr:cNvSpPr>
      </xdr:nvSpPr>
      <xdr:spPr bwMode="auto">
        <a:xfrm>
          <a:off x="4048125" y="1609725"/>
          <a:ext cx="200025" cy="47625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28575</xdr:colOff>
      <xdr:row>14</xdr:row>
      <xdr:rowOff>9525</xdr:rowOff>
    </xdr:from>
    <xdr:to>
      <xdr:col>9</xdr:col>
      <xdr:colOff>228600</xdr:colOff>
      <xdr:row>15</xdr:row>
      <xdr:rowOff>238125</xdr:rowOff>
    </xdr:to>
    <xdr:sp macro="" textlink="">
      <xdr:nvSpPr>
        <xdr:cNvPr id="24" name="Oval 23">
          <a:extLst>
            <a:ext uri="{FF2B5EF4-FFF2-40B4-BE49-F238E27FC236}">
              <a16:creationId xmlns:a16="http://schemas.microsoft.com/office/drawing/2014/main" id="{00000000-0008-0000-0400-000018000000}"/>
            </a:ext>
          </a:extLst>
        </xdr:cNvPr>
        <xdr:cNvSpPr>
          <a:spLocks noChangeArrowheads="1"/>
        </xdr:cNvSpPr>
      </xdr:nvSpPr>
      <xdr:spPr bwMode="auto">
        <a:xfrm>
          <a:off x="4048125" y="2105025"/>
          <a:ext cx="200025" cy="47625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28575</xdr:colOff>
      <xdr:row>16</xdr:row>
      <xdr:rowOff>9525</xdr:rowOff>
    </xdr:from>
    <xdr:to>
      <xdr:col>9</xdr:col>
      <xdr:colOff>228600</xdr:colOff>
      <xdr:row>17</xdr:row>
      <xdr:rowOff>238125</xdr:rowOff>
    </xdr:to>
    <xdr:sp macro="" textlink="">
      <xdr:nvSpPr>
        <xdr:cNvPr id="25" name="Oval 24">
          <a:extLst>
            <a:ext uri="{FF2B5EF4-FFF2-40B4-BE49-F238E27FC236}">
              <a16:creationId xmlns:a16="http://schemas.microsoft.com/office/drawing/2014/main" id="{00000000-0008-0000-0400-000019000000}"/>
            </a:ext>
          </a:extLst>
        </xdr:cNvPr>
        <xdr:cNvSpPr>
          <a:spLocks noChangeArrowheads="1"/>
        </xdr:cNvSpPr>
      </xdr:nvSpPr>
      <xdr:spPr bwMode="auto">
        <a:xfrm>
          <a:off x="4048125" y="2600325"/>
          <a:ext cx="200025" cy="47625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28575</xdr:colOff>
      <xdr:row>18</xdr:row>
      <xdr:rowOff>9525</xdr:rowOff>
    </xdr:from>
    <xdr:to>
      <xdr:col>9</xdr:col>
      <xdr:colOff>228600</xdr:colOff>
      <xdr:row>19</xdr:row>
      <xdr:rowOff>238125</xdr:rowOff>
    </xdr:to>
    <xdr:sp macro="" textlink="">
      <xdr:nvSpPr>
        <xdr:cNvPr id="26" name="Oval 25">
          <a:extLst>
            <a:ext uri="{FF2B5EF4-FFF2-40B4-BE49-F238E27FC236}">
              <a16:creationId xmlns:a16="http://schemas.microsoft.com/office/drawing/2014/main" id="{00000000-0008-0000-0400-00001A000000}"/>
            </a:ext>
          </a:extLst>
        </xdr:cNvPr>
        <xdr:cNvSpPr>
          <a:spLocks noChangeArrowheads="1"/>
        </xdr:cNvSpPr>
      </xdr:nvSpPr>
      <xdr:spPr bwMode="auto">
        <a:xfrm>
          <a:off x="4048125" y="3095625"/>
          <a:ext cx="200025" cy="47625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7" name="Oval 26">
          <a:extLst>
            <a:ext uri="{FF2B5EF4-FFF2-40B4-BE49-F238E27FC236}">
              <a16:creationId xmlns:a16="http://schemas.microsoft.com/office/drawing/2014/main" id="{00000000-0008-0000-0400-00001B000000}"/>
            </a:ext>
          </a:extLst>
        </xdr:cNvPr>
        <xdr:cNvSpPr>
          <a:spLocks noChangeArrowheads="1"/>
        </xdr:cNvSpPr>
      </xdr:nvSpPr>
      <xdr:spPr bwMode="auto">
        <a:xfrm>
          <a:off x="4048125" y="3590925"/>
          <a:ext cx="200025" cy="47625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99"/>
  <sheetViews>
    <sheetView showZeros="0" tabSelected="1" workbookViewId="0">
      <selection activeCell="X5" sqref="X5:X13"/>
    </sheetView>
  </sheetViews>
  <sheetFormatPr defaultColWidth="0" defaultRowHeight="13.5" zeroHeight="1" x14ac:dyDescent="0.25"/>
  <cols>
    <col min="1" max="1" width="10.90625" style="33" customWidth="1"/>
    <col min="2" max="3" width="9.453125" style="33" bestFit="1" customWidth="1"/>
    <col min="4" max="4" width="8" style="33" customWidth="1"/>
    <col min="5" max="5" width="7.08984375" style="33" customWidth="1"/>
    <col min="6" max="6" width="9.90625" style="33" customWidth="1"/>
    <col min="7" max="7" width="7.08984375" style="33" customWidth="1"/>
    <col min="8" max="8" width="5.26953125" style="33" customWidth="1"/>
    <col min="9" max="9" width="4" style="33" bestFit="1" customWidth="1"/>
    <col min="10" max="10" width="4.90625" style="33" customWidth="1"/>
    <col min="11" max="11" width="3.453125" style="33" bestFit="1" customWidth="1"/>
    <col min="12" max="12" width="7.26953125" style="37" customWidth="1"/>
    <col min="13" max="13" width="2.26953125" style="33" customWidth="1"/>
    <col min="14" max="14" width="3.36328125" style="33" customWidth="1"/>
    <col min="15" max="18" width="3.453125" style="33" hidden="1" customWidth="1"/>
    <col min="19" max="19" width="6.453125" style="33" hidden="1" customWidth="1"/>
    <col min="20" max="20" width="28.6328125" style="33" customWidth="1"/>
    <col min="21" max="21" width="2.453125" style="33" hidden="1" customWidth="1"/>
    <col min="22" max="22" width="8.453125" style="33" hidden="1" customWidth="1"/>
    <col min="23" max="23" width="5.453125" style="33" hidden="1" customWidth="1"/>
    <col min="24" max="24" width="7.453125" style="109" hidden="1" customWidth="1"/>
    <col min="25" max="25" width="5.453125" style="109" customWidth="1"/>
    <col min="26" max="26" width="20.08984375" style="33" customWidth="1"/>
    <col min="27" max="27" width="13.90625" style="99" bestFit="1" customWidth="1"/>
    <col min="28" max="28" width="2.453125" style="33" customWidth="1"/>
    <col min="29" max="29" width="2.453125" style="33" hidden="1" customWidth="1"/>
    <col min="30" max="33" width="3.453125" style="33" hidden="1" customWidth="1"/>
    <col min="34" max="34" width="2.453125" style="33" hidden="1" customWidth="1"/>
    <col min="35" max="35" width="14.08984375" style="33" hidden="1" customWidth="1"/>
    <col min="36" max="36" width="7.08984375" style="33" hidden="1" customWidth="1"/>
    <col min="37" max="38" width="11.08984375" style="33" hidden="1" customWidth="1"/>
    <col min="39" max="39" width="31.6328125" style="33" hidden="1" customWidth="1"/>
    <col min="40" max="43" width="3.26953125" style="33" hidden="1" customWidth="1"/>
    <col min="44" max="44" width="4.453125" style="33" hidden="1" customWidth="1"/>
    <col min="45" max="45" width="29.36328125" style="33" hidden="1" customWidth="1"/>
    <col min="46" max="46" width="7.453125" style="33" hidden="1" customWidth="1"/>
    <col min="47" max="49" width="2.453125" style="33" hidden="1" customWidth="1"/>
    <col min="50" max="50" width="4.453125" style="33" hidden="1" customWidth="1"/>
    <col min="51" max="51" width="2" style="33" hidden="1" customWidth="1"/>
    <col min="52" max="52" width="3.453125" style="33" hidden="1" customWidth="1"/>
    <col min="53" max="53" width="5.453125" style="33" hidden="1" customWidth="1"/>
    <col min="54" max="255" width="7.08984375" style="33" hidden="1" customWidth="1"/>
    <col min="256" max="16384" width="2.7265625" style="33" hidden="1"/>
  </cols>
  <sheetData>
    <row r="1" spans="1:53" s="106" customFormat="1" ht="18" thickBot="1" x14ac:dyDescent="0.4">
      <c r="A1" s="358" t="s">
        <v>225</v>
      </c>
      <c r="B1" s="358"/>
      <c r="C1" s="358"/>
      <c r="D1" s="358"/>
      <c r="E1" s="358"/>
      <c r="F1" s="358"/>
      <c r="G1" s="358"/>
      <c r="H1" s="358"/>
      <c r="I1" s="358"/>
      <c r="J1" s="358"/>
      <c r="K1" s="358"/>
      <c r="L1" s="34"/>
      <c r="N1" s="277" t="s">
        <v>181</v>
      </c>
      <c r="O1" s="277"/>
      <c r="P1" s="277"/>
      <c r="Q1" s="277"/>
      <c r="R1" s="277"/>
      <c r="S1" s="277"/>
      <c r="T1" s="277"/>
      <c r="U1" s="277"/>
      <c r="V1" s="277"/>
      <c r="W1" s="277"/>
      <c r="X1" s="277"/>
      <c r="Y1" s="277"/>
      <c r="Z1" s="277"/>
      <c r="AA1" s="277"/>
      <c r="AB1" s="253"/>
      <c r="AC1" s="253"/>
      <c r="AD1" s="253"/>
      <c r="AE1" s="253"/>
      <c r="AF1" s="253"/>
      <c r="AG1" s="253"/>
      <c r="AH1" s="253"/>
    </row>
    <row r="2" spans="1:53" s="106" customFormat="1" x14ac:dyDescent="0.25">
      <c r="A2" s="359" t="s">
        <v>299</v>
      </c>
      <c r="B2" s="360"/>
      <c r="C2" s="360"/>
      <c r="D2" s="360"/>
      <c r="E2" s="360"/>
      <c r="F2" s="360"/>
      <c r="G2" s="360"/>
      <c r="H2" s="360"/>
      <c r="I2" s="360"/>
      <c r="J2" s="360"/>
      <c r="K2" s="361"/>
      <c r="L2" s="35"/>
      <c r="N2" s="32"/>
      <c r="O2" s="32"/>
      <c r="P2" s="32"/>
      <c r="Q2" s="32"/>
      <c r="R2" s="32"/>
      <c r="S2" s="32"/>
      <c r="T2" s="32"/>
      <c r="U2" s="32"/>
      <c r="V2" s="32"/>
      <c r="W2" s="32"/>
      <c r="X2" s="107"/>
      <c r="Y2" s="107"/>
      <c r="Z2" s="32"/>
      <c r="AA2" s="99"/>
      <c r="AB2" s="32"/>
      <c r="AC2" s="32"/>
      <c r="AD2" s="32"/>
      <c r="AE2" s="32"/>
      <c r="AF2" s="32"/>
      <c r="AG2" s="32"/>
      <c r="AH2" s="32"/>
      <c r="AI2" s="32"/>
      <c r="AJ2" s="32"/>
      <c r="AK2" t="s">
        <v>166</v>
      </c>
      <c r="AL2" t="s">
        <v>167</v>
      </c>
      <c r="AM2" s="32"/>
      <c r="AN2" s="32"/>
      <c r="AO2" s="32"/>
      <c r="AP2" s="32"/>
      <c r="AQ2" s="32"/>
      <c r="AR2" s="32"/>
    </row>
    <row r="3" spans="1:53" s="106" customFormat="1" ht="14" thickBot="1" x14ac:dyDescent="0.3">
      <c r="A3" s="113"/>
      <c r="B3" s="362" t="s">
        <v>0</v>
      </c>
      <c r="C3" s="363"/>
      <c r="D3" s="363"/>
      <c r="E3" s="363"/>
      <c r="F3" s="363"/>
      <c r="G3" s="363"/>
      <c r="H3" s="363"/>
      <c r="I3" s="363"/>
      <c r="J3" s="363"/>
      <c r="K3" s="364"/>
      <c r="L3" s="35"/>
      <c r="N3" s="115" t="s">
        <v>112</v>
      </c>
      <c r="O3" s="115"/>
      <c r="P3" s="115"/>
      <c r="Q3" s="115"/>
      <c r="R3" s="116"/>
      <c r="S3" s="115"/>
      <c r="T3" s="261" t="s">
        <v>968</v>
      </c>
      <c r="U3" s="261"/>
      <c r="V3" s="261"/>
      <c r="W3" s="262"/>
      <c r="X3" s="263"/>
      <c r="Y3" s="264"/>
      <c r="Z3" s="265" t="s">
        <v>969</v>
      </c>
      <c r="AA3" s="98" t="s">
        <v>306</v>
      </c>
      <c r="AB3" s="31"/>
      <c r="AC3" s="52"/>
      <c r="AI3" s="32"/>
      <c r="AJ3" s="31"/>
      <c r="AL3" s="32"/>
      <c r="AM3" t="s">
        <v>163</v>
      </c>
      <c r="AN3"/>
      <c r="AO3"/>
      <c r="AP3"/>
      <c r="AQ3"/>
      <c r="AR3" s="117"/>
      <c r="AS3" s="117" t="s">
        <v>182</v>
      </c>
      <c r="AT3" s="117"/>
      <c r="AU3" s="117" t="s">
        <v>204</v>
      </c>
      <c r="AV3" s="117" t="s">
        <v>205</v>
      </c>
      <c r="AW3" s="117" t="s">
        <v>206</v>
      </c>
      <c r="AX3" s="118"/>
    </row>
    <row r="4" spans="1:53" s="106" customFormat="1" x14ac:dyDescent="0.25">
      <c r="A4" s="119"/>
      <c r="B4" s="362" t="s">
        <v>1</v>
      </c>
      <c r="C4" s="363"/>
      <c r="D4" s="363"/>
      <c r="E4" s="363"/>
      <c r="F4" s="363"/>
      <c r="G4" s="363"/>
      <c r="H4" s="363"/>
      <c r="I4" s="363"/>
      <c r="J4" s="363"/>
      <c r="K4" s="364"/>
      <c r="L4" s="35"/>
      <c r="N4" s="120">
        <v>1</v>
      </c>
      <c r="O4" s="120" t="str">
        <f t="shared" ref="O4:O13" si="0">IF(T4="","",VLOOKUP(T4,$AS$3:$AW$34,3,FALSE))</f>
        <v/>
      </c>
      <c r="P4" s="120" t="str">
        <f t="shared" ref="P4:P13" si="1">IF(T4="","",VLOOKUP(T4,$AS$3:$AW$34,4,FALSE))</f>
        <v/>
      </c>
      <c r="Q4" s="121" t="str">
        <f t="shared" ref="Q4:Q13" si="2">IF(T4="","",VLOOKUP(T4,$AS$3:$AW$34,5,FALSE))</f>
        <v/>
      </c>
      <c r="R4" s="121" t="str">
        <f t="shared" ref="R4:R13" si="3">IF(T4="","",VLOOKUP(T4,$AS$3:$AX$34,6,FALSE))</f>
        <v/>
      </c>
      <c r="S4" s="122" t="str">
        <f t="shared" ref="S4:S13" si="4">IF(T4="","",VLOOKUP(T4,$AS$3:$AX$34,2,FALSE))</f>
        <v/>
      </c>
      <c r="T4" s="56"/>
      <c r="U4" s="123">
        <f t="shared" ref="U4:U11" si="5">IF(T4="",0,IF(Y4="重複",IF(R4=R3,U3,1),IF(R4=R3,U3+1,1)))</f>
        <v>0</v>
      </c>
      <c r="V4" s="123">
        <f t="shared" ref="V4:V10" si="6">IF(AND(Y5="重複",R4=R5),COUNTIF($T$4:$T$13,T4)-1,IF(Y4="重複",COUNTIF($T$4:$T$13,T4)-1,COUNTIF($T$4:$T$13,T4)))</f>
        <v>0</v>
      </c>
      <c r="W4" s="103" t="str">
        <f>IF(V4=0,"",IF(V4&lt;=1,"",VLOOKUP(U4,$AZ$4:$BA$11,2,FALSE)))</f>
        <v/>
      </c>
      <c r="X4" s="102"/>
      <c r="Y4" s="101"/>
      <c r="Z4" s="56"/>
      <c r="AA4" s="99" t="str">
        <f t="shared" ref="AA4:AA12" si="7">IF(Z4="","",IF(LEN(Z4)&lt;=1,"エラー",IF(LEN(Z4)-LEN((SUBSTITUTE(Z4,"　",)))=1,"ＯＫ","全角スペース")))</f>
        <v/>
      </c>
      <c r="AB4" s="32"/>
      <c r="AC4" s="32"/>
      <c r="AI4" s="32"/>
      <c r="AJ4" s="32">
        <v>1</v>
      </c>
      <c r="AK4" s="32" t="str">
        <f t="shared" ref="AK4:AK13" si="8">IF(Z4=0,"",LEFT(Z4,FIND(" ",SUBSTITUTE(Z4,"　"," "))-1))</f>
        <v/>
      </c>
      <c r="AL4" s="32" t="str">
        <f t="shared" ref="AL4:AL13" si="9">IF(Z4=0,"",RIGHT(Z4,LEN(Z4)-FIND(" ", SUBSTITUTE(Z4,"　"," "))))</f>
        <v/>
      </c>
      <c r="AM4" s="32" t="s">
        <v>125</v>
      </c>
      <c r="AN4" s="32"/>
      <c r="AO4" s="32"/>
      <c r="AP4" s="32"/>
      <c r="AQ4" s="32"/>
      <c r="AR4" s="124">
        <f>AX4</f>
        <v>111</v>
      </c>
      <c r="AS4" s="125" t="s">
        <v>202</v>
      </c>
      <c r="AT4" s="125" t="s">
        <v>259</v>
      </c>
      <c r="AU4" s="126">
        <v>1</v>
      </c>
      <c r="AV4" s="126">
        <v>1</v>
      </c>
      <c r="AW4" s="126">
        <v>1</v>
      </c>
      <c r="AX4" s="125">
        <v>111</v>
      </c>
      <c r="AZ4" s="117">
        <v>1</v>
      </c>
      <c r="BA4" s="117" t="s">
        <v>212</v>
      </c>
    </row>
    <row r="5" spans="1:53" s="106" customFormat="1" x14ac:dyDescent="0.25">
      <c r="A5" s="365" t="s">
        <v>966</v>
      </c>
      <c r="B5" s="366"/>
      <c r="C5" s="366"/>
      <c r="D5" s="366"/>
      <c r="E5" s="366"/>
      <c r="F5" s="366"/>
      <c r="G5" s="366"/>
      <c r="H5" s="366"/>
      <c r="I5" s="366"/>
      <c r="J5" s="366"/>
      <c r="K5" s="367"/>
      <c r="L5" s="36" t="s">
        <v>104</v>
      </c>
      <c r="N5" s="120">
        <v>2</v>
      </c>
      <c r="O5" s="120" t="str">
        <f t="shared" si="0"/>
        <v/>
      </c>
      <c r="P5" s="120" t="str">
        <f t="shared" si="1"/>
        <v/>
      </c>
      <c r="Q5" s="121" t="str">
        <f t="shared" si="2"/>
        <v/>
      </c>
      <c r="R5" s="121" t="str">
        <f t="shared" si="3"/>
        <v/>
      </c>
      <c r="S5" s="122" t="str">
        <f t="shared" si="4"/>
        <v/>
      </c>
      <c r="T5" s="57"/>
      <c r="U5" s="123">
        <f t="shared" si="5"/>
        <v>0</v>
      </c>
      <c r="V5" s="123">
        <f t="shared" si="6"/>
        <v>0</v>
      </c>
      <c r="W5" s="103" t="str">
        <f t="shared" ref="W5:W13" si="10">IF(V5=0,"",IF(V5&lt;=1,"",VLOOKUP(U5,$AZ$4:$BA$11,2,FALSE)))</f>
        <v/>
      </c>
      <c r="X5" s="102" t="str">
        <f>IF(COUNTIF(Y5:Y6,"重複")=2,"エラー",
IF(Y5="重複",IF(R4&lt;&gt;R5,"エラー","OK"),"OK"))</f>
        <v>OK</v>
      </c>
      <c r="Y5" s="101"/>
      <c r="Z5" s="57"/>
      <c r="AA5" s="99" t="str">
        <f t="shared" si="7"/>
        <v/>
      </c>
      <c r="AB5" s="32"/>
      <c r="AC5" s="32"/>
      <c r="AI5" s="127"/>
      <c r="AJ5" s="32">
        <v>2</v>
      </c>
      <c r="AK5" s="32" t="str">
        <f t="shared" si="8"/>
        <v/>
      </c>
      <c r="AL5" s="32" t="str">
        <f t="shared" si="9"/>
        <v/>
      </c>
      <c r="AM5" t="s">
        <v>879</v>
      </c>
      <c r="AN5" s="32"/>
      <c r="AO5" s="32"/>
      <c r="AP5" s="32"/>
      <c r="AQ5" s="32"/>
      <c r="AR5" s="128">
        <f t="shared" ref="AR5:AR34" si="11">AX5</f>
        <v>112</v>
      </c>
      <c r="AS5" s="129" t="s">
        <v>203</v>
      </c>
      <c r="AT5" s="129" t="s">
        <v>260</v>
      </c>
      <c r="AU5" s="130">
        <v>1</v>
      </c>
      <c r="AV5" s="130">
        <v>1</v>
      </c>
      <c r="AW5" s="130">
        <v>2</v>
      </c>
      <c r="AX5" s="129">
        <v>112</v>
      </c>
      <c r="AZ5" s="117">
        <v>2</v>
      </c>
      <c r="BA5" s="117" t="s">
        <v>213</v>
      </c>
    </row>
    <row r="6" spans="1:53" s="106" customFormat="1" ht="14" thickBot="1" x14ac:dyDescent="0.3">
      <c r="A6" s="368"/>
      <c r="B6" s="369"/>
      <c r="C6" s="369"/>
      <c r="D6" s="369"/>
      <c r="E6" s="369"/>
      <c r="F6" s="369"/>
      <c r="G6" s="369"/>
      <c r="H6" s="369"/>
      <c r="I6" s="369"/>
      <c r="J6" s="369"/>
      <c r="K6" s="370"/>
      <c r="L6" s="36" t="s">
        <v>105</v>
      </c>
      <c r="N6" s="120">
        <v>3</v>
      </c>
      <c r="O6" s="120" t="str">
        <f t="shared" si="0"/>
        <v/>
      </c>
      <c r="P6" s="120" t="str">
        <f t="shared" si="1"/>
        <v/>
      </c>
      <c r="Q6" s="121" t="str">
        <f t="shared" si="2"/>
        <v/>
      </c>
      <c r="R6" s="121" t="str">
        <f t="shared" si="3"/>
        <v/>
      </c>
      <c r="S6" s="122" t="str">
        <f t="shared" si="4"/>
        <v/>
      </c>
      <c r="T6" s="58"/>
      <c r="U6" s="123">
        <f t="shared" si="5"/>
        <v>0</v>
      </c>
      <c r="V6" s="123">
        <f t="shared" si="6"/>
        <v>0</v>
      </c>
      <c r="W6" s="103" t="str">
        <f t="shared" si="10"/>
        <v/>
      </c>
      <c r="X6" s="102" t="str">
        <f t="shared" ref="X6:X13" si="12">IF(COUNTIF(Y6:Y7,"重複")=2,"エラー",
IF(Y6="重複",IF(R5&lt;&gt;R6,"エラー","OK"),"OK"))</f>
        <v>OK</v>
      </c>
      <c r="Y6" s="101"/>
      <c r="Z6" s="58"/>
      <c r="AA6" s="99" t="str">
        <f t="shared" si="7"/>
        <v/>
      </c>
      <c r="AB6" s="32"/>
      <c r="AC6" s="32"/>
      <c r="AI6" s="32"/>
      <c r="AJ6" s="32">
        <v>3</v>
      </c>
      <c r="AK6" s="32" t="str">
        <f t="shared" si="8"/>
        <v/>
      </c>
      <c r="AL6" s="32" t="str">
        <f t="shared" si="9"/>
        <v/>
      </c>
      <c r="AM6" s="32" t="s">
        <v>126</v>
      </c>
      <c r="AN6" s="32"/>
      <c r="AO6" s="32"/>
      <c r="AP6" s="32"/>
      <c r="AQ6" s="32"/>
      <c r="AR6" s="128">
        <f t="shared" si="11"/>
        <v>113</v>
      </c>
      <c r="AS6" s="129" t="s">
        <v>220</v>
      </c>
      <c r="AT6" s="129" t="s">
        <v>261</v>
      </c>
      <c r="AU6" s="130">
        <v>1</v>
      </c>
      <c r="AV6" s="130">
        <v>1</v>
      </c>
      <c r="AW6" s="130">
        <v>3</v>
      </c>
      <c r="AX6" s="129">
        <v>113</v>
      </c>
      <c r="AZ6" s="117">
        <v>3</v>
      </c>
      <c r="BA6" s="117" t="s">
        <v>214</v>
      </c>
    </row>
    <row r="7" spans="1:53" s="106" customFormat="1" x14ac:dyDescent="0.25">
      <c r="A7" s="131"/>
      <c r="B7" s="131"/>
      <c r="C7" s="131"/>
      <c r="D7" s="131"/>
      <c r="E7" s="131"/>
      <c r="F7" s="131"/>
      <c r="G7" s="131"/>
      <c r="H7" s="131"/>
      <c r="I7" s="131"/>
      <c r="J7" s="131"/>
      <c r="K7" s="131"/>
      <c r="L7" s="37"/>
      <c r="N7" s="120">
        <v>4</v>
      </c>
      <c r="O7" s="120" t="str">
        <f t="shared" si="0"/>
        <v/>
      </c>
      <c r="P7" s="120" t="str">
        <f t="shared" si="1"/>
        <v/>
      </c>
      <c r="Q7" s="121" t="str">
        <f t="shared" si="2"/>
        <v/>
      </c>
      <c r="R7" s="121" t="str">
        <f t="shared" si="3"/>
        <v/>
      </c>
      <c r="S7" s="122" t="str">
        <f t="shared" si="4"/>
        <v/>
      </c>
      <c r="T7" s="49"/>
      <c r="U7" s="123">
        <f t="shared" si="5"/>
        <v>0</v>
      </c>
      <c r="V7" s="123">
        <f t="shared" si="6"/>
        <v>0</v>
      </c>
      <c r="W7" s="103" t="str">
        <f t="shared" si="10"/>
        <v/>
      </c>
      <c r="X7" s="102" t="str">
        <f t="shared" si="12"/>
        <v>OK</v>
      </c>
      <c r="Y7" s="101"/>
      <c r="Z7" s="255"/>
      <c r="AA7" s="99" t="str">
        <f t="shared" si="7"/>
        <v/>
      </c>
      <c r="AB7" s="32"/>
      <c r="AC7" s="32"/>
      <c r="AI7" s="32"/>
      <c r="AJ7" s="32">
        <v>4</v>
      </c>
      <c r="AK7" s="32" t="str">
        <f t="shared" si="8"/>
        <v/>
      </c>
      <c r="AL7" s="32" t="str">
        <f t="shared" si="9"/>
        <v/>
      </c>
      <c r="AM7" t="s">
        <v>880</v>
      </c>
      <c r="AN7" s="32"/>
      <c r="AO7" s="32"/>
      <c r="AP7" s="32"/>
      <c r="AQ7" s="32"/>
      <c r="AR7" s="128">
        <f t="shared" si="11"/>
        <v>114</v>
      </c>
      <c r="AS7" s="129" t="s">
        <v>221</v>
      </c>
      <c r="AT7" s="129" t="s">
        <v>262</v>
      </c>
      <c r="AU7" s="130">
        <v>1</v>
      </c>
      <c r="AV7" s="130">
        <v>1</v>
      </c>
      <c r="AW7" s="130">
        <v>4</v>
      </c>
      <c r="AX7" s="129">
        <v>114</v>
      </c>
      <c r="AZ7" s="117">
        <v>4</v>
      </c>
      <c r="BA7" s="117" t="s">
        <v>215</v>
      </c>
    </row>
    <row r="8" spans="1:53" s="106" customFormat="1" x14ac:dyDescent="0.25">
      <c r="A8" s="371" t="s">
        <v>2</v>
      </c>
      <c r="B8" s="371"/>
      <c r="C8" s="371"/>
      <c r="D8" s="371"/>
      <c r="E8" s="371"/>
      <c r="F8" s="371"/>
      <c r="G8" s="372" t="str">
        <f>IF(J8="","",VLOOKUP(J8,データ集!$A$2:$B$6,2,FALSE))</f>
        <v/>
      </c>
      <c r="H8" s="372"/>
      <c r="I8" s="373"/>
      <c r="J8" s="1"/>
      <c r="K8" s="131"/>
      <c r="L8" s="37" t="str">
        <f>IF(J8="","要入力",IF(AND(J8&gt;=1,J8&lt;=5),"ＯＫ","エラー"))</f>
        <v>要入力</v>
      </c>
      <c r="N8" s="120">
        <v>5</v>
      </c>
      <c r="O8" s="120" t="str">
        <f t="shared" si="0"/>
        <v/>
      </c>
      <c r="P8" s="120" t="str">
        <f t="shared" si="1"/>
        <v/>
      </c>
      <c r="Q8" s="121" t="str">
        <f t="shared" si="2"/>
        <v/>
      </c>
      <c r="R8" s="121" t="str">
        <f t="shared" si="3"/>
        <v/>
      </c>
      <c r="S8" s="122" t="str">
        <f t="shared" si="4"/>
        <v/>
      </c>
      <c r="T8" s="49"/>
      <c r="U8" s="123">
        <f t="shared" si="5"/>
        <v>0</v>
      </c>
      <c r="V8" s="123">
        <f t="shared" si="6"/>
        <v>0</v>
      </c>
      <c r="W8" s="103" t="str">
        <f>IF(V8=0,"",IF(V8&lt;=1,"",VLOOKUP(U8,$AZ$4:$BA$11,2,FALSE)))</f>
        <v/>
      </c>
      <c r="X8" s="102" t="str">
        <f t="shared" si="12"/>
        <v>OK</v>
      </c>
      <c r="Y8" s="101"/>
      <c r="Z8" s="255"/>
      <c r="AA8" s="99" t="str">
        <f t="shared" si="7"/>
        <v/>
      </c>
      <c r="AB8" s="32"/>
      <c r="AC8" s="32"/>
      <c r="AI8" s="32"/>
      <c r="AJ8" s="32">
        <v>5</v>
      </c>
      <c r="AK8" s="32" t="str">
        <f t="shared" si="8"/>
        <v/>
      </c>
      <c r="AL8" s="32" t="str">
        <f t="shared" si="9"/>
        <v/>
      </c>
      <c r="AM8" t="s">
        <v>903</v>
      </c>
      <c r="AN8" s="32"/>
      <c r="AO8" s="32"/>
      <c r="AP8" s="32"/>
      <c r="AQ8" s="32"/>
      <c r="AR8" s="128">
        <f t="shared" si="11"/>
        <v>121</v>
      </c>
      <c r="AS8" s="129" t="s">
        <v>194</v>
      </c>
      <c r="AT8" s="129" t="s">
        <v>263</v>
      </c>
      <c r="AU8" s="130">
        <v>1</v>
      </c>
      <c r="AV8" s="130">
        <v>2</v>
      </c>
      <c r="AW8" s="130">
        <v>1</v>
      </c>
      <c r="AX8" s="129">
        <v>121</v>
      </c>
      <c r="AZ8" s="117">
        <v>5</v>
      </c>
      <c r="BA8" s="117" t="s">
        <v>216</v>
      </c>
    </row>
    <row r="9" spans="1:53" s="106" customFormat="1" x14ac:dyDescent="0.25">
      <c r="A9" s="287" t="s">
        <v>875</v>
      </c>
      <c r="B9" s="288"/>
      <c r="C9" s="288"/>
      <c r="D9" s="288"/>
      <c r="E9" s="288"/>
      <c r="F9" s="288"/>
      <c r="G9" s="288"/>
      <c r="H9" s="288"/>
      <c r="I9" s="288"/>
      <c r="J9" s="288"/>
      <c r="K9" s="288"/>
      <c r="L9" s="38"/>
      <c r="N9" s="120">
        <v>6</v>
      </c>
      <c r="O9" s="120" t="str">
        <f t="shared" si="0"/>
        <v/>
      </c>
      <c r="P9" s="120" t="str">
        <f t="shared" si="1"/>
        <v/>
      </c>
      <c r="Q9" s="121" t="str">
        <f t="shared" si="2"/>
        <v/>
      </c>
      <c r="R9" s="121" t="str">
        <f t="shared" si="3"/>
        <v/>
      </c>
      <c r="S9" s="122" t="str">
        <f t="shared" si="4"/>
        <v/>
      </c>
      <c r="T9" s="49"/>
      <c r="U9" s="123">
        <f t="shared" si="5"/>
        <v>0</v>
      </c>
      <c r="V9" s="123">
        <f t="shared" si="6"/>
        <v>0</v>
      </c>
      <c r="W9" s="103" t="str">
        <f t="shared" si="10"/>
        <v/>
      </c>
      <c r="X9" s="102" t="str">
        <f t="shared" si="12"/>
        <v>OK</v>
      </c>
      <c r="Y9" s="101"/>
      <c r="Z9" s="49"/>
      <c r="AA9" s="99" t="str">
        <f t="shared" si="7"/>
        <v/>
      </c>
      <c r="AB9" s="32"/>
      <c r="AC9" s="32"/>
      <c r="AI9" s="32"/>
      <c r="AJ9" s="32">
        <v>6</v>
      </c>
      <c r="AK9" s="32" t="str">
        <f t="shared" si="8"/>
        <v/>
      </c>
      <c r="AL9" s="32" t="str">
        <f t="shared" si="9"/>
        <v/>
      </c>
      <c r="AM9" s="32" t="s">
        <v>127</v>
      </c>
      <c r="AN9" s="32"/>
      <c r="AO9" s="32"/>
      <c r="AP9" s="32"/>
      <c r="AQ9" s="32"/>
      <c r="AR9" s="128">
        <f t="shared" si="11"/>
        <v>122</v>
      </c>
      <c r="AS9" s="129" t="s">
        <v>222</v>
      </c>
      <c r="AT9" s="129" t="s">
        <v>264</v>
      </c>
      <c r="AU9" s="130">
        <v>1</v>
      </c>
      <c r="AV9" s="130">
        <v>2</v>
      </c>
      <c r="AW9" s="130">
        <v>2</v>
      </c>
      <c r="AX9" s="129">
        <v>122</v>
      </c>
      <c r="AZ9" s="117">
        <v>6</v>
      </c>
      <c r="BA9" s="117" t="s">
        <v>217</v>
      </c>
    </row>
    <row r="10" spans="1:53" s="106" customFormat="1" x14ac:dyDescent="0.25">
      <c r="A10" s="288"/>
      <c r="B10" s="288"/>
      <c r="C10" s="288"/>
      <c r="D10" s="288"/>
      <c r="E10" s="288"/>
      <c r="F10" s="288"/>
      <c r="G10" s="288"/>
      <c r="H10" s="288"/>
      <c r="I10" s="288"/>
      <c r="J10" s="288"/>
      <c r="K10" s="288"/>
      <c r="L10" s="38"/>
      <c r="N10" s="120">
        <v>7</v>
      </c>
      <c r="O10" s="120" t="str">
        <f t="shared" si="0"/>
        <v/>
      </c>
      <c r="P10" s="120" t="str">
        <f t="shared" si="1"/>
        <v/>
      </c>
      <c r="Q10" s="121" t="str">
        <f t="shared" si="2"/>
        <v/>
      </c>
      <c r="R10" s="121" t="str">
        <f t="shared" si="3"/>
        <v/>
      </c>
      <c r="S10" s="122" t="str">
        <f t="shared" si="4"/>
        <v/>
      </c>
      <c r="T10" s="49"/>
      <c r="U10" s="123">
        <f t="shared" si="5"/>
        <v>0</v>
      </c>
      <c r="V10" s="123">
        <f t="shared" si="6"/>
        <v>0</v>
      </c>
      <c r="W10" s="103" t="str">
        <f t="shared" si="10"/>
        <v/>
      </c>
      <c r="X10" s="102" t="str">
        <f t="shared" si="12"/>
        <v>OK</v>
      </c>
      <c r="Y10" s="101"/>
      <c r="Z10" s="49"/>
      <c r="AA10" s="99" t="str">
        <f t="shared" si="7"/>
        <v/>
      </c>
      <c r="AB10" s="32"/>
      <c r="AC10" s="32"/>
      <c r="AI10" s="32"/>
      <c r="AJ10" s="32">
        <v>7</v>
      </c>
      <c r="AK10" s="32" t="str">
        <f t="shared" si="8"/>
        <v/>
      </c>
      <c r="AL10" s="32" t="str">
        <f t="shared" si="9"/>
        <v/>
      </c>
      <c r="AM10" t="s">
        <v>881</v>
      </c>
      <c r="AN10" s="32"/>
      <c r="AO10" s="32"/>
      <c r="AP10" s="32"/>
      <c r="AQ10" s="32"/>
      <c r="AR10" s="128">
        <f t="shared" si="11"/>
        <v>123</v>
      </c>
      <c r="AS10" s="129" t="s">
        <v>265</v>
      </c>
      <c r="AT10" s="129" t="s">
        <v>266</v>
      </c>
      <c r="AU10" s="130">
        <v>1</v>
      </c>
      <c r="AV10" s="130">
        <v>2</v>
      </c>
      <c r="AW10" s="130">
        <v>3</v>
      </c>
      <c r="AX10" s="129">
        <v>123</v>
      </c>
      <c r="AZ10" s="117">
        <v>7</v>
      </c>
      <c r="BA10" s="117" t="s">
        <v>218</v>
      </c>
    </row>
    <row r="11" spans="1:53" s="106" customFormat="1" x14ac:dyDescent="0.25">
      <c r="A11" s="288"/>
      <c r="B11" s="288"/>
      <c r="C11" s="288"/>
      <c r="D11" s="288"/>
      <c r="E11" s="288"/>
      <c r="F11" s="288"/>
      <c r="G11" s="288"/>
      <c r="H11" s="288"/>
      <c r="I11" s="288"/>
      <c r="J11" s="288"/>
      <c r="K11" s="288"/>
      <c r="L11" s="38"/>
      <c r="N11" s="120">
        <v>8</v>
      </c>
      <c r="O11" s="120" t="str">
        <f t="shared" si="0"/>
        <v/>
      </c>
      <c r="P11" s="120" t="str">
        <f t="shared" si="1"/>
        <v/>
      </c>
      <c r="Q11" s="121" t="str">
        <f t="shared" si="2"/>
        <v/>
      </c>
      <c r="R11" s="121" t="str">
        <f t="shared" si="3"/>
        <v/>
      </c>
      <c r="S11" s="122" t="str">
        <f t="shared" si="4"/>
        <v/>
      </c>
      <c r="T11" s="49"/>
      <c r="U11" s="123">
        <f t="shared" si="5"/>
        <v>0</v>
      </c>
      <c r="V11" s="123">
        <f>IF(AND(Y12="重複",R11=R12),COUNTIF($T$4:$T$13,T11)-1,IF(Y11="重複",COUNTIF($T$4:$T$13,T11)-1,COUNTIF($T$4:$T$13,T11)))</f>
        <v>0</v>
      </c>
      <c r="W11" s="103" t="str">
        <f t="shared" si="10"/>
        <v/>
      </c>
      <c r="X11" s="102" t="str">
        <f t="shared" si="12"/>
        <v>OK</v>
      </c>
      <c r="Y11" s="101"/>
      <c r="Z11" s="49"/>
      <c r="AA11" s="99" t="str">
        <f t="shared" si="7"/>
        <v/>
      </c>
      <c r="AB11" s="32"/>
      <c r="AC11" s="32"/>
      <c r="AI11" s="32"/>
      <c r="AJ11" s="32">
        <v>8</v>
      </c>
      <c r="AK11" s="32" t="str">
        <f t="shared" si="8"/>
        <v/>
      </c>
      <c r="AL11" s="32" t="str">
        <f t="shared" si="9"/>
        <v/>
      </c>
      <c r="AM11" s="32" t="s">
        <v>128</v>
      </c>
      <c r="AN11" s="32"/>
      <c r="AO11" s="32"/>
      <c r="AP11" s="32"/>
      <c r="AQ11" s="32"/>
      <c r="AR11" s="128">
        <f t="shared" si="11"/>
        <v>131</v>
      </c>
      <c r="AS11" s="129" t="s">
        <v>197</v>
      </c>
      <c r="AT11" s="129" t="s">
        <v>267</v>
      </c>
      <c r="AU11" s="129">
        <v>1</v>
      </c>
      <c r="AV11" s="129">
        <v>3</v>
      </c>
      <c r="AW11" s="130">
        <v>1</v>
      </c>
      <c r="AX11" s="129">
        <v>131</v>
      </c>
      <c r="AZ11" s="117">
        <v>8</v>
      </c>
      <c r="BA11" s="117" t="s">
        <v>219</v>
      </c>
    </row>
    <row r="12" spans="1:53" s="106" customFormat="1" x14ac:dyDescent="0.25">
      <c r="A12" s="132"/>
      <c r="B12" s="132"/>
      <c r="C12" s="132"/>
      <c r="D12" s="132"/>
      <c r="E12" s="132"/>
      <c r="F12" s="132"/>
      <c r="G12" s="132"/>
      <c r="H12" s="132"/>
      <c r="I12" s="132"/>
      <c r="J12" s="132"/>
      <c r="K12" s="132"/>
      <c r="L12" s="38"/>
      <c r="N12" s="120">
        <v>9</v>
      </c>
      <c r="O12" s="120" t="str">
        <f t="shared" si="0"/>
        <v/>
      </c>
      <c r="P12" s="120" t="str">
        <f t="shared" si="1"/>
        <v/>
      </c>
      <c r="Q12" s="121" t="str">
        <f t="shared" si="2"/>
        <v/>
      </c>
      <c r="R12" s="121" t="str">
        <f t="shared" si="3"/>
        <v/>
      </c>
      <c r="S12" s="122" t="str">
        <f t="shared" si="4"/>
        <v/>
      </c>
      <c r="T12" s="49"/>
      <c r="U12" s="123">
        <f>IF(T12="",0,IF(Y12="重複",IF(R12=R11,U11,1),IF(R12=R11,U11+1,1)))</f>
        <v>0</v>
      </c>
      <c r="V12" s="123">
        <f>IF(AND(Y13="重複",R12=R13),COUNTIF($T$4:$T$13,T12)-1,IF(Y12="重複",COUNTIF($T$4:$T$13,T12)-1,COUNTIF($T$4:$T$13,T12)))</f>
        <v>0</v>
      </c>
      <c r="W12" s="103" t="str">
        <f t="shared" si="10"/>
        <v/>
      </c>
      <c r="X12" s="102" t="str">
        <f t="shared" si="12"/>
        <v>OK</v>
      </c>
      <c r="Y12" s="101"/>
      <c r="Z12" s="49"/>
      <c r="AA12" s="99" t="str">
        <f t="shared" si="7"/>
        <v/>
      </c>
      <c r="AB12" s="32"/>
      <c r="AC12" s="32"/>
      <c r="AI12" s="32"/>
      <c r="AJ12" s="32">
        <v>9</v>
      </c>
      <c r="AK12" s="32" t="str">
        <f t="shared" si="8"/>
        <v/>
      </c>
      <c r="AL12" s="32" t="str">
        <f t="shared" si="9"/>
        <v/>
      </c>
      <c r="AM12" s="32" t="s">
        <v>129</v>
      </c>
      <c r="AN12" s="32"/>
      <c r="AO12" s="32"/>
      <c r="AP12" s="32"/>
      <c r="AQ12" s="32"/>
      <c r="AR12" s="128">
        <f t="shared" si="11"/>
        <v>132</v>
      </c>
      <c r="AS12" s="129" t="s">
        <v>188</v>
      </c>
      <c r="AT12" s="129" t="s">
        <v>286</v>
      </c>
      <c r="AU12" s="129">
        <v>1</v>
      </c>
      <c r="AV12" s="129">
        <v>3</v>
      </c>
      <c r="AW12" s="130">
        <v>2</v>
      </c>
      <c r="AX12" s="129">
        <v>132</v>
      </c>
    </row>
    <row r="13" spans="1:53" s="106" customFormat="1" ht="14" thickBot="1" x14ac:dyDescent="0.3">
      <c r="A13" s="294" t="s">
        <v>208</v>
      </c>
      <c r="B13" s="294"/>
      <c r="C13" s="294"/>
      <c r="D13" s="294"/>
      <c r="E13" s="294"/>
      <c r="F13" s="294"/>
      <c r="G13" s="372"/>
      <c r="H13" s="372"/>
      <c r="I13" s="372"/>
      <c r="J13" s="372"/>
      <c r="K13" s="372"/>
      <c r="L13" s="372"/>
      <c r="N13" s="120">
        <v>10</v>
      </c>
      <c r="O13" s="120" t="str">
        <f t="shared" si="0"/>
        <v/>
      </c>
      <c r="P13" s="120" t="str">
        <f t="shared" si="1"/>
        <v/>
      </c>
      <c r="Q13" s="121" t="str">
        <f t="shared" si="2"/>
        <v/>
      </c>
      <c r="R13" s="121" t="str">
        <f t="shared" si="3"/>
        <v/>
      </c>
      <c r="S13" s="122" t="str">
        <f t="shared" si="4"/>
        <v/>
      </c>
      <c r="T13" s="55"/>
      <c r="U13" s="134">
        <f>IF(T13="",0,IF(Y13="重複",IF(R13=R12,U12,1),IF(R13=R12,U12+1,1)))</f>
        <v>0</v>
      </c>
      <c r="V13" s="117">
        <f>IF(AND(Y14="重複",R13=R14),COUNTIF($T$4:$T$13,T13)-1,IF(Y13="重複",COUNTIF($T$4:$T$13,T13)-1,COUNTIF($T$4:$T$13,T13)))</f>
        <v>0</v>
      </c>
      <c r="W13" s="104" t="str">
        <f t="shared" si="10"/>
        <v/>
      </c>
      <c r="X13" s="102" t="str">
        <f t="shared" si="12"/>
        <v>OK</v>
      </c>
      <c r="Y13" s="101"/>
      <c r="Z13" s="55"/>
      <c r="AA13" s="99" t="str">
        <f>IF(Z13="","",IF(LEN(Z13)&lt;=1,"エラー",IF(LEN(Z13)-LEN((SUBSTITUTE(Z13,"　",)))=1,"ＯＫ","全角スペース")))</f>
        <v/>
      </c>
      <c r="AB13" s="32"/>
      <c r="AC13" s="32"/>
      <c r="AI13" s="32"/>
      <c r="AJ13" s="32">
        <v>10</v>
      </c>
      <c r="AK13" s="32" t="str">
        <f t="shared" si="8"/>
        <v/>
      </c>
      <c r="AL13" s="32" t="str">
        <f t="shared" si="9"/>
        <v/>
      </c>
      <c r="AM13" t="s">
        <v>909</v>
      </c>
      <c r="AN13" s="32"/>
      <c r="AO13" s="32"/>
      <c r="AP13" s="32"/>
      <c r="AQ13" s="32"/>
      <c r="AR13" s="128">
        <v>133</v>
      </c>
      <c r="AS13" s="129" t="s">
        <v>226</v>
      </c>
      <c r="AT13" s="129" t="s">
        <v>268</v>
      </c>
      <c r="AU13" s="129">
        <v>1</v>
      </c>
      <c r="AV13" s="129">
        <v>3</v>
      </c>
      <c r="AW13" s="130">
        <v>3</v>
      </c>
      <c r="AX13" s="129">
        <v>133</v>
      </c>
      <c r="AZ13" s="102">
        <v>1</v>
      </c>
      <c r="BA13" s="102"/>
    </row>
    <row r="14" spans="1:53" s="106" customFormat="1" x14ac:dyDescent="0.25">
      <c r="A14" s="135" t="s">
        <v>210</v>
      </c>
      <c r="B14" s="374" t="str">
        <f>IF(B15="",C15,B15)</f>
        <v/>
      </c>
      <c r="C14" s="375"/>
      <c r="D14" s="136" t="str">
        <f>IF(COUNTA(T4:T13)=0,"",IF(COUNTA(T4:T13)&lt;=2,"エラー",IF(J8=1,IF(COUNTA(T4:T13)-COUNTIF($Y$4:$Y$13,"重複")&lt;=2,"エラー",COUNTA(T4:T13)-COUNTIF($Y$4:$Y$13,"重複")),IF(COUNTA(T4:T13)&gt;=9,"エラー",COUNTA(T4:T13)))))</f>
        <v/>
      </c>
      <c r="E14" s="137" t="s">
        <v>209</v>
      </c>
      <c r="F14" s="51" t="s">
        <v>102</v>
      </c>
      <c r="G14" s="138"/>
      <c r="I14" s="5"/>
      <c r="J14" s="112"/>
      <c r="K14" s="112"/>
      <c r="L14" s="37" t="str">
        <f>IF(D14="","要入力",IF(AND(D14&gt;=1,D14&lt;=8),"ＯＫ","エラー"))</f>
        <v>要入力</v>
      </c>
      <c r="N14" s="139">
        <f>COUNTA(T4:T13)</f>
        <v>0</v>
      </c>
      <c r="O14" s="140"/>
      <c r="P14" s="140"/>
      <c r="Q14" s="141"/>
      <c r="R14" s="142">
        <f>IF(SUM(R4:R13)=0,0,AVERAGE(R4:R13))</f>
        <v>0</v>
      </c>
      <c r="S14" s="60"/>
      <c r="T14" s="329"/>
      <c r="U14" s="329"/>
      <c r="V14" s="329"/>
      <c r="W14" s="329"/>
      <c r="X14" s="329"/>
      <c r="Y14" s="329"/>
      <c r="Z14" s="99" t="str">
        <f>IF(COUNTIF($X$5:$X$13,"エラー")=0,"ＯＫ","エラー")</f>
        <v>ＯＫ</v>
      </c>
      <c r="AA14" s="99"/>
      <c r="AB14" s="32"/>
      <c r="AC14" s="32"/>
      <c r="AI14" s="32"/>
      <c r="AJ14" s="32"/>
      <c r="AK14" s="32"/>
      <c r="AL14" s="32"/>
      <c r="AM14" t="s">
        <v>882</v>
      </c>
      <c r="AN14" s="32"/>
      <c r="AO14" s="32"/>
      <c r="AP14" s="32"/>
      <c r="AQ14" s="32"/>
      <c r="AR14" s="128">
        <f t="shared" si="11"/>
        <v>134</v>
      </c>
      <c r="AS14" s="129" t="s">
        <v>195</v>
      </c>
      <c r="AT14" s="129" t="s">
        <v>269</v>
      </c>
      <c r="AU14" s="129">
        <v>1</v>
      </c>
      <c r="AV14" s="129">
        <v>3</v>
      </c>
      <c r="AW14" s="130">
        <v>4</v>
      </c>
      <c r="AX14" s="129">
        <v>134</v>
      </c>
      <c r="AZ14" s="102">
        <v>2</v>
      </c>
      <c r="BA14" s="117" t="s">
        <v>211</v>
      </c>
    </row>
    <row r="15" spans="1:53" s="106" customFormat="1" x14ac:dyDescent="0.25">
      <c r="A15" s="51"/>
      <c r="B15" s="143" t="str">
        <f>IF(COUNTA(T4:T13)=0,"",IF(R14=R4,VLOOKUP(R14,$AR$3:$AS$34,2,FALSE),IF(N14=P15,"フルート",
IF(N14=P16,"ダブルリード",IF(N14=P17,"クラリネット",IF(N14=P18,"サクソフォン",""))))))</f>
        <v/>
      </c>
      <c r="C15" s="143" t="str">
        <f>IF(COUNTA(T4:T13)=0,"",IF(SUM(R4:R8)=719,"木管",IF(O15=N14,"木管",IF(O16=N14,"金管",IF(O17&gt;=1,"管打",IF(O17&gt;=0,"管楽",""))))))</f>
        <v/>
      </c>
      <c r="D15" s="51"/>
      <c r="E15" s="51"/>
      <c r="F15" s="51"/>
      <c r="G15" s="133"/>
      <c r="H15" s="133"/>
      <c r="I15" s="330"/>
      <c r="J15" s="330"/>
      <c r="K15" s="330"/>
      <c r="L15" s="98"/>
      <c r="O15" s="144">
        <f>COUNTIF($O$4:$O$13,1)</f>
        <v>0</v>
      </c>
      <c r="P15" s="144">
        <f>COUNTIF($P$4:$P$13,1)</f>
        <v>0</v>
      </c>
      <c r="R15" s="60"/>
      <c r="S15" s="60"/>
      <c r="T15" s="60" t="s">
        <v>207</v>
      </c>
      <c r="X15" s="105"/>
      <c r="Y15" s="115" t="s">
        <v>112</v>
      </c>
      <c r="Z15" s="145" t="s">
        <v>99</v>
      </c>
      <c r="AA15" s="99"/>
      <c r="AB15" s="32"/>
      <c r="AC15" s="32"/>
      <c r="AI15" s="32"/>
      <c r="AJ15" s="32"/>
      <c r="AK15" s="32"/>
      <c r="AL15" s="32"/>
      <c r="AM15" s="32" t="s">
        <v>130</v>
      </c>
      <c r="AN15" s="32"/>
      <c r="AO15" s="32"/>
      <c r="AP15" s="32"/>
      <c r="AQ15" s="32"/>
      <c r="AR15" s="128">
        <f t="shared" si="11"/>
        <v>135</v>
      </c>
      <c r="AS15" s="129" t="s">
        <v>198</v>
      </c>
      <c r="AT15" s="129" t="s">
        <v>270</v>
      </c>
      <c r="AU15" s="129">
        <v>1</v>
      </c>
      <c r="AV15" s="129">
        <v>3</v>
      </c>
      <c r="AW15" s="130">
        <v>5</v>
      </c>
      <c r="AX15" s="129">
        <v>135</v>
      </c>
    </row>
    <row r="16" spans="1:53" s="106" customFormat="1" x14ac:dyDescent="0.25">
      <c r="A16" s="131"/>
      <c r="B16" s="131"/>
      <c r="C16" s="131"/>
      <c r="D16" s="131"/>
      <c r="E16" s="131"/>
      <c r="F16" s="131"/>
      <c r="G16" s="131"/>
      <c r="H16" s="131"/>
      <c r="I16" s="131"/>
      <c r="J16" s="131"/>
      <c r="K16" s="131"/>
      <c r="L16" s="37"/>
      <c r="O16" s="144">
        <f>COUNTIF($O$4:$O$13,2)</f>
        <v>0</v>
      </c>
      <c r="P16" s="144">
        <f>COUNTIF($P$4:$P$13,2)</f>
        <v>0</v>
      </c>
      <c r="R16" s="146"/>
      <c r="S16" s="146"/>
      <c r="T16" s="117" t="s">
        <v>182</v>
      </c>
      <c r="X16" s="105"/>
      <c r="Y16" s="120">
        <v>1</v>
      </c>
      <c r="Z16" s="147" t="s">
        <v>57</v>
      </c>
      <c r="AA16" s="99"/>
      <c r="AB16" s="32"/>
      <c r="AC16" s="32"/>
      <c r="AI16" s="32"/>
      <c r="AJ16" s="32"/>
      <c r="AK16" s="32"/>
      <c r="AL16" s="32"/>
      <c r="AM16" t="s">
        <v>919</v>
      </c>
      <c r="AN16" s="32"/>
      <c r="AO16" s="32"/>
      <c r="AP16" s="32"/>
      <c r="AQ16" s="32"/>
      <c r="AR16" s="128">
        <f t="shared" si="11"/>
        <v>136</v>
      </c>
      <c r="AS16" s="129" t="s">
        <v>199</v>
      </c>
      <c r="AT16" s="129" t="s">
        <v>271</v>
      </c>
      <c r="AU16" s="129">
        <v>1</v>
      </c>
      <c r="AV16" s="129">
        <v>3</v>
      </c>
      <c r="AW16" s="130">
        <v>6</v>
      </c>
      <c r="AX16" s="129">
        <v>136</v>
      </c>
    </row>
    <row r="17" spans="1:50" s="106" customFormat="1" x14ac:dyDescent="0.25">
      <c r="A17" s="379" t="s">
        <v>964</v>
      </c>
      <c r="B17" s="379"/>
      <c r="C17" s="379"/>
      <c r="D17" s="379"/>
      <c r="E17" s="379"/>
      <c r="F17" s="379"/>
      <c r="G17" s="379"/>
      <c r="H17" s="379"/>
      <c r="I17" s="379"/>
      <c r="J17" s="379"/>
      <c r="K17" s="379"/>
      <c r="L17" s="39"/>
      <c r="O17" s="144">
        <f>COUNTIF($O$4:$O$13,3)</f>
        <v>0</v>
      </c>
      <c r="P17" s="144">
        <f>COUNTIF($P$4:$P$13,3)</f>
        <v>0</v>
      </c>
      <c r="R17" s="146"/>
      <c r="S17" s="146"/>
      <c r="T17" s="117" t="s">
        <v>307</v>
      </c>
      <c r="X17" s="105"/>
      <c r="Y17" s="120">
        <v>2</v>
      </c>
      <c r="Z17" s="147" t="s">
        <v>58</v>
      </c>
      <c r="AA17" s="99"/>
      <c r="AB17" s="32"/>
      <c r="AC17" s="32"/>
      <c r="AI17" s="32"/>
      <c r="AJ17" s="32"/>
      <c r="AK17" s="32"/>
      <c r="AL17" s="32"/>
      <c r="AM17" s="32" t="s">
        <v>131</v>
      </c>
      <c r="AN17" s="32"/>
      <c r="AO17" s="32"/>
      <c r="AP17" s="32"/>
      <c r="AQ17" s="32"/>
      <c r="AR17" s="128">
        <f t="shared" si="11"/>
        <v>141</v>
      </c>
      <c r="AS17" s="129" t="s">
        <v>200</v>
      </c>
      <c r="AT17" s="129" t="s">
        <v>272</v>
      </c>
      <c r="AU17" s="129">
        <v>1</v>
      </c>
      <c r="AV17" s="129">
        <v>4</v>
      </c>
      <c r="AW17" s="130">
        <v>1</v>
      </c>
      <c r="AX17" s="129">
        <v>141</v>
      </c>
    </row>
    <row r="18" spans="1:50" s="106" customFormat="1" x14ac:dyDescent="0.25">
      <c r="A18" s="148" t="s">
        <v>3</v>
      </c>
      <c r="B18" s="380"/>
      <c r="C18" s="381"/>
      <c r="D18" s="381"/>
      <c r="E18" s="381"/>
      <c r="F18" s="381"/>
      <c r="G18" s="381"/>
      <c r="H18" s="381"/>
      <c r="I18" s="381"/>
      <c r="J18" s="381"/>
      <c r="K18" s="382"/>
      <c r="L18" s="35" t="str">
        <f>IF(B18="","要入力","ＯＫ")</f>
        <v>要入力</v>
      </c>
      <c r="P18" s="144">
        <f>COUNTIF($P$4:$P$13,4)</f>
        <v>0</v>
      </c>
      <c r="R18" s="146"/>
      <c r="S18" s="146"/>
      <c r="T18" s="117" t="s">
        <v>203</v>
      </c>
      <c r="U18" s="60"/>
      <c r="V18" s="60"/>
      <c r="W18" s="60"/>
      <c r="X18" s="105"/>
      <c r="Y18" s="120">
        <v>3</v>
      </c>
      <c r="Z18" s="147" t="s">
        <v>59</v>
      </c>
      <c r="AA18" s="99"/>
      <c r="AB18" s="32"/>
      <c r="AC18" s="32"/>
      <c r="AI18" s="32"/>
      <c r="AJ18" s="32"/>
      <c r="AK18" s="32"/>
      <c r="AL18" s="32"/>
      <c r="AM18" t="s">
        <v>883</v>
      </c>
      <c r="AN18" s="32"/>
      <c r="AO18" s="32"/>
      <c r="AP18" s="32"/>
      <c r="AQ18" s="32"/>
      <c r="AR18" s="128">
        <f t="shared" si="11"/>
        <v>142</v>
      </c>
      <c r="AS18" s="129" t="s">
        <v>191</v>
      </c>
      <c r="AT18" s="129" t="s">
        <v>273</v>
      </c>
      <c r="AU18" s="129">
        <v>1</v>
      </c>
      <c r="AV18" s="129">
        <v>4</v>
      </c>
      <c r="AW18" s="130">
        <v>2</v>
      </c>
      <c r="AX18" s="129">
        <v>142</v>
      </c>
    </row>
    <row r="19" spans="1:50" s="106" customFormat="1" x14ac:dyDescent="0.25">
      <c r="A19" s="148" t="s">
        <v>28</v>
      </c>
      <c r="B19" s="376" t="str">
        <f>IF(B18="","",VLOOKUP(B18,データ集!$B$29:$D$128,2,FALSE))</f>
        <v/>
      </c>
      <c r="C19" s="377"/>
      <c r="D19" s="377"/>
      <c r="E19" s="377"/>
      <c r="F19" s="377"/>
      <c r="G19" s="377"/>
      <c r="H19" s="377"/>
      <c r="I19" s="377"/>
      <c r="J19" s="377"/>
      <c r="K19" s="378"/>
      <c r="L19" s="35" t="str">
        <f>IF(B19="","要入力","ＯＫ")</f>
        <v>要入力</v>
      </c>
      <c r="R19" s="146"/>
      <c r="S19" s="146"/>
      <c r="T19" s="117" t="s">
        <v>846</v>
      </c>
      <c r="U19"/>
      <c r="V19"/>
      <c r="W19"/>
      <c r="X19" s="105"/>
      <c r="Y19" s="120">
        <v>4</v>
      </c>
      <c r="Z19" s="147" t="s">
        <v>60</v>
      </c>
      <c r="AA19" s="99"/>
      <c r="AB19" s="32"/>
      <c r="AC19" s="32"/>
      <c r="AI19" s="32"/>
      <c r="AJ19" s="32"/>
      <c r="AK19" s="32"/>
      <c r="AL19" s="32"/>
      <c r="AM19" s="32" t="s">
        <v>132</v>
      </c>
      <c r="AN19"/>
      <c r="AO19"/>
      <c r="AP19"/>
      <c r="AQ19"/>
      <c r="AR19" s="128">
        <f t="shared" si="11"/>
        <v>143</v>
      </c>
      <c r="AS19" s="129" t="s">
        <v>189</v>
      </c>
      <c r="AT19" s="129" t="s">
        <v>274</v>
      </c>
      <c r="AU19" s="129">
        <v>1</v>
      </c>
      <c r="AV19" s="129">
        <v>4</v>
      </c>
      <c r="AW19" s="130">
        <v>3</v>
      </c>
      <c r="AX19" s="129">
        <v>143</v>
      </c>
    </row>
    <row r="20" spans="1:50" s="106" customFormat="1" ht="13.5" customHeight="1" x14ac:dyDescent="0.25">
      <c r="A20" s="266" t="s">
        <v>965</v>
      </c>
      <c r="B20" s="266"/>
      <c r="C20" s="266"/>
      <c r="D20" s="266"/>
      <c r="E20" s="266"/>
      <c r="F20" s="266"/>
      <c r="G20" s="266"/>
      <c r="H20" s="266"/>
      <c r="I20" s="266"/>
      <c r="J20" s="266"/>
      <c r="K20" s="266"/>
      <c r="L20" s="38"/>
      <c r="R20" s="146"/>
      <c r="S20" s="146"/>
      <c r="T20" s="117" t="s">
        <v>308</v>
      </c>
      <c r="U20"/>
      <c r="V20"/>
      <c r="W20"/>
      <c r="X20" s="105"/>
      <c r="Y20" s="120">
        <v>5</v>
      </c>
      <c r="Z20" s="147" t="s">
        <v>61</v>
      </c>
      <c r="AA20" s="99"/>
      <c r="AB20" s="32"/>
      <c r="AC20" s="32"/>
      <c r="AI20" s="32"/>
      <c r="AJ20" s="32"/>
      <c r="AK20" s="32"/>
      <c r="AL20" s="32"/>
      <c r="AM20" s="32" t="s">
        <v>133</v>
      </c>
      <c r="AN20" s="32"/>
      <c r="AO20" s="32"/>
      <c r="AP20" s="32"/>
      <c r="AQ20" s="32"/>
      <c r="AR20" s="128">
        <f t="shared" si="11"/>
        <v>144</v>
      </c>
      <c r="AS20" s="129" t="s">
        <v>192</v>
      </c>
      <c r="AT20" s="129" t="s">
        <v>275</v>
      </c>
      <c r="AU20" s="129">
        <v>1</v>
      </c>
      <c r="AV20" s="129">
        <v>4</v>
      </c>
      <c r="AW20" s="130">
        <v>4</v>
      </c>
      <c r="AX20" s="129">
        <v>144</v>
      </c>
    </row>
    <row r="21" spans="1:50" s="106" customFormat="1" x14ac:dyDescent="0.25">
      <c r="A21" s="267"/>
      <c r="B21" s="267"/>
      <c r="C21" s="267"/>
      <c r="D21" s="267"/>
      <c r="E21" s="267"/>
      <c r="F21" s="267"/>
      <c r="G21" s="267"/>
      <c r="H21" s="267"/>
      <c r="I21" s="267"/>
      <c r="J21" s="267"/>
      <c r="K21" s="267"/>
      <c r="L21" s="38"/>
      <c r="R21" s="146"/>
      <c r="S21" s="146"/>
      <c r="T21" s="117" t="s">
        <v>309</v>
      </c>
      <c r="U21"/>
      <c r="V21"/>
      <c r="W21"/>
      <c r="X21" s="105"/>
      <c r="Y21" s="120">
        <v>6</v>
      </c>
      <c r="Z21" s="149" t="s">
        <v>224</v>
      </c>
      <c r="AA21" s="99"/>
      <c r="AB21" s="32"/>
      <c r="AC21" s="32"/>
      <c r="AI21" s="32"/>
      <c r="AJ21" s="32"/>
      <c r="AK21" s="32"/>
      <c r="AL21" s="32"/>
      <c r="AM21" t="s">
        <v>920</v>
      </c>
      <c r="AN21" s="32"/>
      <c r="AO21" s="32"/>
      <c r="AP21" s="32"/>
      <c r="AQ21" s="32"/>
      <c r="AR21" s="128">
        <f t="shared" si="11"/>
        <v>145</v>
      </c>
      <c r="AS21" s="129" t="s">
        <v>193</v>
      </c>
      <c r="AT21" s="129" t="s">
        <v>276</v>
      </c>
      <c r="AU21" s="129">
        <v>1</v>
      </c>
      <c r="AV21" s="129">
        <v>4</v>
      </c>
      <c r="AW21" s="130">
        <v>5</v>
      </c>
      <c r="AX21" s="129">
        <v>145</v>
      </c>
    </row>
    <row r="22" spans="1:50" s="106" customFormat="1" x14ac:dyDescent="0.25">
      <c r="A22" s="267"/>
      <c r="B22" s="267"/>
      <c r="C22" s="267"/>
      <c r="D22" s="267"/>
      <c r="E22" s="267"/>
      <c r="F22" s="267"/>
      <c r="G22" s="267"/>
      <c r="H22" s="267"/>
      <c r="I22" s="267"/>
      <c r="J22" s="267"/>
      <c r="K22" s="267"/>
      <c r="L22" s="38"/>
      <c r="N22" s="146"/>
      <c r="O22" s="146"/>
      <c r="P22" s="146"/>
      <c r="Q22" s="146"/>
      <c r="R22" s="146"/>
      <c r="S22" s="146"/>
      <c r="T22" s="117" t="s">
        <v>310</v>
      </c>
      <c r="U22"/>
      <c r="V22"/>
      <c r="W22"/>
      <c r="X22" s="105"/>
      <c r="Y22" s="120">
        <v>7</v>
      </c>
      <c r="Z22" s="147" t="s">
        <v>62</v>
      </c>
      <c r="AA22" s="99"/>
      <c r="AB22" s="32"/>
      <c r="AC22" s="32"/>
      <c r="AI22" s="32"/>
      <c r="AJ22" s="32"/>
      <c r="AK22" s="32"/>
      <c r="AL22" s="32"/>
      <c r="AM22" s="32" t="s">
        <v>134</v>
      </c>
      <c r="AN22" s="32"/>
      <c r="AO22" s="32"/>
      <c r="AP22" s="32"/>
      <c r="AQ22" s="32"/>
      <c r="AR22" s="128">
        <f t="shared" si="11"/>
        <v>146</v>
      </c>
      <c r="AS22" s="129" t="s">
        <v>201</v>
      </c>
      <c r="AT22" s="129" t="s">
        <v>277</v>
      </c>
      <c r="AU22" s="129">
        <v>1</v>
      </c>
      <c r="AV22" s="129">
        <v>4</v>
      </c>
      <c r="AW22" s="130">
        <v>6</v>
      </c>
      <c r="AX22" s="129">
        <v>146</v>
      </c>
    </row>
    <row r="23" spans="1:50" s="106" customFormat="1" x14ac:dyDescent="0.25">
      <c r="A23" s="267"/>
      <c r="B23" s="267"/>
      <c r="C23" s="267"/>
      <c r="D23" s="267"/>
      <c r="E23" s="267"/>
      <c r="F23" s="267"/>
      <c r="G23" s="267"/>
      <c r="H23" s="267"/>
      <c r="I23" s="267"/>
      <c r="J23" s="267"/>
      <c r="K23" s="267"/>
      <c r="L23" s="38"/>
      <c r="N23" s="146"/>
      <c r="O23" s="146"/>
      <c r="P23" s="146"/>
      <c r="Q23" s="146"/>
      <c r="R23" s="146"/>
      <c r="S23" s="146"/>
      <c r="T23" s="117" t="s">
        <v>311</v>
      </c>
      <c r="U23"/>
      <c r="V23"/>
      <c r="W23"/>
      <c r="X23" s="105"/>
      <c r="Y23" s="120">
        <v>8</v>
      </c>
      <c r="Z23" s="149" t="s">
        <v>63</v>
      </c>
      <c r="AA23" s="99"/>
      <c r="AB23" s="32"/>
      <c r="AC23" s="32"/>
      <c r="AI23" s="32"/>
      <c r="AJ23" s="32"/>
      <c r="AK23" s="32"/>
      <c r="AL23" s="32"/>
      <c r="AM23" s="32" t="s">
        <v>135</v>
      </c>
      <c r="AN23"/>
      <c r="AO23"/>
      <c r="AP23"/>
      <c r="AQ23"/>
      <c r="AR23" s="128">
        <f t="shared" si="11"/>
        <v>151</v>
      </c>
      <c r="AS23" s="129" t="s">
        <v>196</v>
      </c>
      <c r="AT23" s="129" t="s">
        <v>278</v>
      </c>
      <c r="AU23" s="129">
        <v>1</v>
      </c>
      <c r="AV23" s="129">
        <v>5</v>
      </c>
      <c r="AW23" s="130">
        <v>1</v>
      </c>
      <c r="AX23" s="129">
        <v>151</v>
      </c>
    </row>
    <row r="24" spans="1:50" s="106" customFormat="1" x14ac:dyDescent="0.25">
      <c r="A24" s="267"/>
      <c r="B24" s="267"/>
      <c r="C24" s="267"/>
      <c r="D24" s="267"/>
      <c r="E24" s="267"/>
      <c r="F24" s="267"/>
      <c r="G24" s="267"/>
      <c r="H24" s="267"/>
      <c r="I24" s="267"/>
      <c r="J24" s="267"/>
      <c r="K24" s="267"/>
      <c r="L24" s="38"/>
      <c r="N24" s="146"/>
      <c r="O24" s="146"/>
      <c r="P24" s="146"/>
      <c r="Q24" s="146"/>
      <c r="R24" s="146"/>
      <c r="S24" s="146"/>
      <c r="T24" s="117" t="s">
        <v>312</v>
      </c>
      <c r="U24"/>
      <c r="V24"/>
      <c r="W24"/>
      <c r="X24" s="105"/>
      <c r="Y24" s="120">
        <v>9</v>
      </c>
      <c r="Z24" s="149" t="s">
        <v>64</v>
      </c>
      <c r="AA24" s="99"/>
      <c r="AB24" s="32"/>
      <c r="AC24" s="32"/>
      <c r="AI24" s="32"/>
      <c r="AJ24" s="32"/>
      <c r="AK24" s="32"/>
      <c r="AL24" s="32"/>
      <c r="AM24" s="32" t="s">
        <v>136</v>
      </c>
      <c r="AN24" s="32"/>
      <c r="AO24" s="32"/>
      <c r="AP24" s="32"/>
      <c r="AQ24" s="32"/>
      <c r="AR24" s="128">
        <f t="shared" si="11"/>
        <v>211</v>
      </c>
      <c r="AS24" s="129" t="s">
        <v>183</v>
      </c>
      <c r="AT24" s="129" t="s">
        <v>279</v>
      </c>
      <c r="AU24" s="129">
        <v>2</v>
      </c>
      <c r="AV24" s="129">
        <v>1</v>
      </c>
      <c r="AW24" s="130">
        <v>1</v>
      </c>
      <c r="AX24" s="129">
        <v>211</v>
      </c>
    </row>
    <row r="25" spans="1:50" s="106" customFormat="1" ht="14" thickBot="1" x14ac:dyDescent="0.3">
      <c r="A25" s="133"/>
      <c r="B25" s="50"/>
      <c r="C25" s="51"/>
      <c r="D25" s="51"/>
      <c r="E25" s="51"/>
      <c r="F25" s="51"/>
      <c r="G25" s="51"/>
      <c r="H25" s="51"/>
      <c r="I25" s="51"/>
      <c r="J25" s="51"/>
      <c r="K25" s="51"/>
      <c r="L25" s="35"/>
      <c r="N25" s="146"/>
      <c r="P25" s="146"/>
      <c r="Q25" s="146"/>
      <c r="R25" s="146"/>
      <c r="S25" s="146"/>
      <c r="T25" s="117" t="s">
        <v>188</v>
      </c>
      <c r="U25"/>
      <c r="V25"/>
      <c r="W25"/>
      <c r="X25" s="105"/>
      <c r="Y25" s="120">
        <v>10</v>
      </c>
      <c r="Z25" s="149" t="s">
        <v>168</v>
      </c>
      <c r="AA25" s="99"/>
      <c r="AB25" s="32"/>
      <c r="AC25" s="32"/>
      <c r="AI25" s="32"/>
      <c r="AJ25" s="32"/>
      <c r="AK25" s="32"/>
      <c r="AL25" s="32"/>
      <c r="AM25" t="s">
        <v>338</v>
      </c>
      <c r="AN25" s="32"/>
      <c r="AO25" s="32"/>
      <c r="AP25" s="32"/>
      <c r="AQ25" s="32"/>
      <c r="AR25" s="128">
        <v>212</v>
      </c>
      <c r="AS25" s="129" t="s">
        <v>289</v>
      </c>
      <c r="AT25" s="129" t="s">
        <v>290</v>
      </c>
      <c r="AU25" s="129">
        <v>2</v>
      </c>
      <c r="AV25" s="129">
        <v>1</v>
      </c>
      <c r="AW25" s="130">
        <v>2</v>
      </c>
      <c r="AX25" s="129">
        <v>212</v>
      </c>
    </row>
    <row r="26" spans="1:50" s="106" customFormat="1" x14ac:dyDescent="0.25">
      <c r="A26" s="133"/>
      <c r="B26" s="50"/>
      <c r="C26" s="398"/>
      <c r="D26" s="398"/>
      <c r="E26" s="398"/>
      <c r="F26" s="398"/>
      <c r="G26" s="396" t="s">
        <v>111</v>
      </c>
      <c r="H26" s="397"/>
      <c r="I26" s="51"/>
      <c r="J26" s="51"/>
      <c r="K26" s="51"/>
      <c r="L26" s="35"/>
      <c r="N26" s="146"/>
      <c r="O26" s="146"/>
      <c r="P26" s="146"/>
      <c r="Q26" s="146"/>
      <c r="R26" s="146"/>
      <c r="S26" s="146"/>
      <c r="T26" s="117" t="s">
        <v>313</v>
      </c>
      <c r="U26"/>
      <c r="V26"/>
      <c r="W26"/>
      <c r="X26" s="105"/>
      <c r="Y26" s="341" t="s">
        <v>103</v>
      </c>
      <c r="Z26" s="342"/>
      <c r="AA26" s="99"/>
      <c r="AB26" s="32"/>
      <c r="AC26" s="32"/>
      <c r="AI26" s="32"/>
      <c r="AJ26" s="32"/>
      <c r="AK26" s="32"/>
      <c r="AL26" s="32"/>
      <c r="AM26" t="s">
        <v>884</v>
      </c>
      <c r="AN26" s="32"/>
      <c r="AO26" s="32"/>
      <c r="AP26" s="32"/>
      <c r="AQ26" s="32"/>
      <c r="AR26" s="128">
        <v>213</v>
      </c>
      <c r="AS26" s="129" t="s">
        <v>762</v>
      </c>
      <c r="AT26" s="129" t="s">
        <v>763</v>
      </c>
      <c r="AU26" s="129">
        <v>2</v>
      </c>
      <c r="AV26" s="129">
        <v>1</v>
      </c>
      <c r="AW26" s="130">
        <v>3</v>
      </c>
      <c r="AX26" s="129">
        <v>213</v>
      </c>
    </row>
    <row r="27" spans="1:50" s="106" customFormat="1" ht="14" thickBot="1" x14ac:dyDescent="0.3">
      <c r="A27" s="133"/>
      <c r="B27" s="59"/>
      <c r="C27" s="51"/>
      <c r="D27" s="51"/>
      <c r="E27" s="51"/>
      <c r="F27" s="59"/>
      <c r="G27" s="338">
        <v>10000</v>
      </c>
      <c r="H27" s="339"/>
      <c r="I27" s="336" t="s">
        <v>114</v>
      </c>
      <c r="J27" s="337"/>
      <c r="K27" s="337"/>
      <c r="L27" s="337"/>
      <c r="N27" s="146"/>
      <c r="O27" s="146"/>
      <c r="P27" s="146"/>
      <c r="Q27" s="146"/>
      <c r="R27" s="146"/>
      <c r="S27" s="146"/>
      <c r="T27" s="117" t="s">
        <v>314</v>
      </c>
      <c r="U27"/>
      <c r="V27"/>
      <c r="W27"/>
      <c r="X27" s="105"/>
      <c r="Y27" s="343"/>
      <c r="Z27" s="344"/>
      <c r="AA27" s="99"/>
      <c r="AB27" s="32"/>
      <c r="AC27" s="32"/>
      <c r="AI27" s="32"/>
      <c r="AJ27" s="32"/>
      <c r="AK27" s="32"/>
      <c r="AL27" s="32"/>
      <c r="AM27" t="s">
        <v>885</v>
      </c>
      <c r="AN27" s="32"/>
      <c r="AO27" s="32"/>
      <c r="AP27" s="32"/>
      <c r="AQ27" s="32"/>
      <c r="AR27" s="128">
        <f t="shared" si="11"/>
        <v>221</v>
      </c>
      <c r="AS27" s="129" t="s">
        <v>184</v>
      </c>
      <c r="AT27" s="129" t="s">
        <v>280</v>
      </c>
      <c r="AU27" s="129">
        <v>2</v>
      </c>
      <c r="AV27" s="129">
        <v>2</v>
      </c>
      <c r="AW27" s="130">
        <v>1</v>
      </c>
      <c r="AX27" s="129">
        <v>221</v>
      </c>
    </row>
    <row r="28" spans="1:50" s="106" customFormat="1" x14ac:dyDescent="0.25">
      <c r="A28" s="131"/>
      <c r="B28" s="131"/>
      <c r="C28" s="131"/>
      <c r="D28" s="131"/>
      <c r="E28" s="131"/>
      <c r="F28" s="131"/>
      <c r="G28" s="131"/>
      <c r="H28" s="131"/>
      <c r="I28" s="131"/>
      <c r="J28" s="131"/>
      <c r="L28" s="37"/>
      <c r="N28" s="146"/>
      <c r="O28" s="146"/>
      <c r="P28" s="146"/>
      <c r="Q28" s="146"/>
      <c r="R28" s="146"/>
      <c r="S28" s="146"/>
      <c r="T28" s="117" t="s">
        <v>315</v>
      </c>
      <c r="U28"/>
      <c r="V28"/>
      <c r="W28"/>
      <c r="X28" s="105"/>
      <c r="Y28" s="345"/>
      <c r="Z28" s="346"/>
      <c r="AA28" s="99"/>
      <c r="AB28" s="32"/>
      <c r="AC28" s="32"/>
      <c r="AI28" s="32"/>
      <c r="AJ28" s="32"/>
      <c r="AK28" s="32"/>
      <c r="AL28" s="32"/>
      <c r="AM28" s="32" t="s">
        <v>137</v>
      </c>
      <c r="AN28"/>
      <c r="AO28"/>
      <c r="AP28"/>
      <c r="AQ28"/>
      <c r="AR28" s="128">
        <f t="shared" si="11"/>
        <v>231</v>
      </c>
      <c r="AS28" s="129" t="s">
        <v>190</v>
      </c>
      <c r="AT28" s="129" t="s">
        <v>281</v>
      </c>
      <c r="AU28" s="129">
        <v>2</v>
      </c>
      <c r="AV28" s="129">
        <v>3</v>
      </c>
      <c r="AW28" s="130">
        <v>1</v>
      </c>
      <c r="AX28" s="129">
        <v>231</v>
      </c>
    </row>
    <row r="29" spans="1:50" s="106" customFormat="1" x14ac:dyDescent="0.25">
      <c r="A29" s="151" t="s">
        <v>233</v>
      </c>
      <c r="B29" s="131"/>
      <c r="C29" s="131"/>
      <c r="D29" s="131"/>
      <c r="E29" s="131"/>
      <c r="F29" s="131"/>
      <c r="G29" s="131"/>
      <c r="H29" s="131"/>
      <c r="I29" s="131"/>
      <c r="J29" s="131"/>
      <c r="L29" s="37"/>
      <c r="N29" s="146"/>
      <c r="O29" s="146"/>
      <c r="P29" s="146"/>
      <c r="Q29" s="146"/>
      <c r="R29" s="146"/>
      <c r="S29" s="146"/>
      <c r="T29" s="117" t="s">
        <v>316</v>
      </c>
      <c r="U29"/>
      <c r="V29"/>
      <c r="W29"/>
      <c r="X29" s="105"/>
      <c r="Y29" s="105"/>
      <c r="Z29" s="105"/>
      <c r="AA29" s="150"/>
      <c r="AB29" s="146"/>
      <c r="AI29" s="32"/>
      <c r="AJ29" s="32"/>
      <c r="AK29" s="32"/>
      <c r="AL29" s="32"/>
      <c r="AM29" s="32" t="s">
        <v>138</v>
      </c>
      <c r="AN29" s="32"/>
      <c r="AO29" s="32"/>
      <c r="AP29" s="32"/>
      <c r="AQ29" s="32"/>
      <c r="AR29" s="128">
        <f t="shared" si="11"/>
        <v>241</v>
      </c>
      <c r="AS29" s="129" t="s">
        <v>185</v>
      </c>
      <c r="AT29" s="129" t="s">
        <v>282</v>
      </c>
      <c r="AU29" s="129">
        <v>2</v>
      </c>
      <c r="AV29" s="129">
        <v>4</v>
      </c>
      <c r="AW29" s="130">
        <v>1</v>
      </c>
      <c r="AX29" s="129">
        <v>241</v>
      </c>
    </row>
    <row r="30" spans="1:50" s="106" customFormat="1" ht="14.25" customHeight="1" x14ac:dyDescent="0.25">
      <c r="A30" s="394" t="s">
        <v>4</v>
      </c>
      <c r="B30" s="102" t="s">
        <v>5</v>
      </c>
      <c r="C30" s="347"/>
      <c r="D30" s="348"/>
      <c r="E30" s="348"/>
      <c r="F30" s="348"/>
      <c r="G30" s="349"/>
      <c r="H30" s="258" t="s">
        <v>6</v>
      </c>
      <c r="I30" s="259"/>
      <c r="J30" s="238"/>
      <c r="K30" s="112"/>
      <c r="L30" s="35" t="str">
        <f>IF(C30="","要入力","ＯＫ")</f>
        <v>要入力</v>
      </c>
      <c r="N30" s="146"/>
      <c r="O30" s="146"/>
      <c r="P30" s="146"/>
      <c r="Q30" s="146"/>
      <c r="R30" s="146"/>
      <c r="S30" s="146"/>
      <c r="T30" s="117" t="s">
        <v>317</v>
      </c>
      <c r="U30"/>
      <c r="V30"/>
      <c r="W30"/>
      <c r="X30" s="105"/>
      <c r="Y30" s="52" t="s">
        <v>113</v>
      </c>
      <c r="Z30" s="31"/>
      <c r="AA30" s="150"/>
      <c r="AB30" s="146"/>
      <c r="AF30"/>
      <c r="AG30"/>
      <c r="AH30"/>
      <c r="AI30" s="32"/>
      <c r="AJ30" s="32"/>
      <c r="AK30" s="32"/>
      <c r="AL30" s="32"/>
      <c r="AM30" t="s">
        <v>886</v>
      </c>
      <c r="AN30" s="32"/>
      <c r="AO30" s="32"/>
      <c r="AP30" s="32"/>
      <c r="AQ30" s="32"/>
      <c r="AR30" s="128">
        <f t="shared" si="11"/>
        <v>251</v>
      </c>
      <c r="AS30" s="129" t="s">
        <v>186</v>
      </c>
      <c r="AT30" s="129" t="s">
        <v>283</v>
      </c>
      <c r="AU30" s="129">
        <v>2</v>
      </c>
      <c r="AV30" s="129">
        <v>5</v>
      </c>
      <c r="AW30" s="130">
        <v>1</v>
      </c>
      <c r="AX30" s="129">
        <v>251</v>
      </c>
    </row>
    <row r="31" spans="1:50" s="106" customFormat="1" x14ac:dyDescent="0.25">
      <c r="A31" s="395"/>
      <c r="B31" s="102" t="s">
        <v>29</v>
      </c>
      <c r="C31" s="350" t="str">
        <f>PHONETIC(C30)</f>
        <v/>
      </c>
      <c r="D31" s="348"/>
      <c r="E31" s="348"/>
      <c r="F31" s="348"/>
      <c r="G31" s="349"/>
      <c r="H31" s="232"/>
      <c r="I31" s="233" t="s">
        <v>7</v>
      </c>
      <c r="J31" s="238"/>
      <c r="K31" s="112"/>
      <c r="L31" s="35" t="str">
        <f>IF(H31="","要入力","ＯＫ")</f>
        <v>要入力</v>
      </c>
      <c r="N31" s="146"/>
      <c r="O31" s="146"/>
      <c r="P31" s="146"/>
      <c r="Q31" s="146"/>
      <c r="R31" s="146"/>
      <c r="S31" s="146"/>
      <c r="T31" s="117" t="s">
        <v>318</v>
      </c>
      <c r="U31"/>
      <c r="V31"/>
      <c r="W31"/>
      <c r="X31" s="105"/>
      <c r="Y31" s="32">
        <f>COUNTA(Z4:Z13)</f>
        <v>0</v>
      </c>
      <c r="Z31" s="32" t="s">
        <v>101</v>
      </c>
      <c r="AA31" s="150"/>
      <c r="AB31" s="146"/>
      <c r="AC31" s="146"/>
      <c r="AD31" s="146"/>
      <c r="AE31" s="146"/>
      <c r="AF31" s="146"/>
      <c r="AG31" s="146"/>
      <c r="AI31" s="32"/>
      <c r="AJ31" s="32"/>
      <c r="AK31" s="32"/>
      <c r="AL31" s="32"/>
      <c r="AM31" t="s">
        <v>176</v>
      </c>
      <c r="AN31" s="32"/>
      <c r="AO31" s="32"/>
      <c r="AP31" s="32"/>
      <c r="AQ31" s="32"/>
      <c r="AR31" s="128">
        <v>252</v>
      </c>
      <c r="AS31" s="129" t="s">
        <v>291</v>
      </c>
      <c r="AT31" s="129" t="s">
        <v>292</v>
      </c>
      <c r="AU31" s="129">
        <v>2</v>
      </c>
      <c r="AV31" s="129">
        <v>5</v>
      </c>
      <c r="AW31" s="130">
        <v>2</v>
      </c>
      <c r="AX31" s="129">
        <v>252</v>
      </c>
    </row>
    <row r="32" spans="1:50" s="106" customFormat="1" x14ac:dyDescent="0.25">
      <c r="A32" s="260"/>
      <c r="B32" s="102"/>
      <c r="C32" s="351"/>
      <c r="D32" s="352"/>
      <c r="E32" s="352"/>
      <c r="F32" s="352"/>
      <c r="G32" s="353"/>
      <c r="J32" s="239"/>
      <c r="K32" s="133"/>
      <c r="L32" s="35"/>
      <c r="N32" s="146"/>
      <c r="O32" s="146"/>
      <c r="P32" s="146"/>
      <c r="Q32" s="146"/>
      <c r="R32" s="146"/>
      <c r="S32" s="146"/>
      <c r="T32" s="117" t="s">
        <v>189</v>
      </c>
      <c r="U32"/>
      <c r="V32"/>
      <c r="W32"/>
      <c r="X32" s="105"/>
      <c r="Y32" s="105"/>
      <c r="Z32" s="32"/>
      <c r="AA32" s="150"/>
      <c r="AB32" s="146"/>
      <c r="AC32" s="146"/>
      <c r="AD32" s="146"/>
      <c r="AE32" s="146"/>
      <c r="AF32" s="146"/>
      <c r="AG32" s="146"/>
      <c r="AI32" s="32"/>
      <c r="AJ32" s="32"/>
      <c r="AK32" s="32"/>
      <c r="AL32" s="32"/>
      <c r="AM32" s="32" t="s">
        <v>139</v>
      </c>
      <c r="AN32" s="32"/>
      <c r="AO32" s="32"/>
      <c r="AP32" s="32"/>
      <c r="AQ32" s="32"/>
      <c r="AR32" s="128">
        <f t="shared" si="11"/>
        <v>261</v>
      </c>
      <c r="AS32" s="129" t="s">
        <v>187</v>
      </c>
      <c r="AT32" s="129" t="s">
        <v>284</v>
      </c>
      <c r="AU32" s="129">
        <v>2</v>
      </c>
      <c r="AV32" s="129">
        <v>6</v>
      </c>
      <c r="AW32" s="130">
        <v>1</v>
      </c>
      <c r="AX32" s="129">
        <v>261</v>
      </c>
    </row>
    <row r="33" spans="1:50" s="106" customFormat="1" ht="14.25" customHeight="1" x14ac:dyDescent="0.25">
      <c r="A33" s="306" t="s">
        <v>8</v>
      </c>
      <c r="B33" s="307"/>
      <c r="C33" s="322"/>
      <c r="D33" s="323"/>
      <c r="E33" s="323"/>
      <c r="F33" s="323"/>
      <c r="G33" s="323"/>
      <c r="H33" s="234"/>
      <c r="I33" s="235" t="s">
        <v>7</v>
      </c>
      <c r="J33" s="239"/>
      <c r="K33" s="133"/>
      <c r="L33" s="35"/>
      <c r="N33" s="146"/>
      <c r="O33" s="146"/>
      <c r="P33" s="146"/>
      <c r="Q33" s="146"/>
      <c r="R33" s="146"/>
      <c r="S33" s="146"/>
      <c r="T33" s="117" t="s">
        <v>319</v>
      </c>
      <c r="U33"/>
      <c r="V33"/>
      <c r="W33"/>
      <c r="X33" s="105"/>
      <c r="AA33" s="150"/>
      <c r="AB33" s="146"/>
      <c r="AC33" s="146"/>
      <c r="AD33" s="146"/>
      <c r="AE33" s="146"/>
      <c r="AF33" s="146"/>
      <c r="AG33" s="146"/>
      <c r="AI33" s="32"/>
      <c r="AJ33" s="32"/>
      <c r="AK33" s="32"/>
      <c r="AL33" s="32"/>
      <c r="AM33" s="32" t="s">
        <v>140</v>
      </c>
      <c r="AN33" s="32"/>
      <c r="AO33" s="32"/>
      <c r="AP33" s="32"/>
      <c r="AQ33" s="32"/>
      <c r="AR33" s="128">
        <v>262</v>
      </c>
      <c r="AS33" s="129" t="s">
        <v>293</v>
      </c>
      <c r="AT33" s="129" t="s">
        <v>294</v>
      </c>
      <c r="AU33" s="129">
        <v>2</v>
      </c>
      <c r="AV33" s="129">
        <v>6</v>
      </c>
      <c r="AW33" s="130">
        <v>2</v>
      </c>
      <c r="AX33" s="129">
        <v>262</v>
      </c>
    </row>
    <row r="34" spans="1:50" s="106" customFormat="1" x14ac:dyDescent="0.25">
      <c r="A34" s="307"/>
      <c r="B34" s="307"/>
      <c r="C34" s="334"/>
      <c r="D34" s="335"/>
      <c r="E34" s="335"/>
      <c r="F34" s="335"/>
      <c r="G34" s="335"/>
      <c r="H34" s="27"/>
      <c r="I34" s="236" t="s">
        <v>7</v>
      </c>
      <c r="J34" s="239"/>
      <c r="K34" s="133"/>
      <c r="L34" s="35"/>
      <c r="N34" s="146"/>
      <c r="O34" s="146"/>
      <c r="P34" s="146"/>
      <c r="Q34" s="146"/>
      <c r="R34" s="146"/>
      <c r="S34" s="146"/>
      <c r="T34" s="117" t="s">
        <v>320</v>
      </c>
      <c r="U34"/>
      <c r="V34"/>
      <c r="W34"/>
      <c r="X34" s="105"/>
      <c r="AA34" s="150"/>
      <c r="AB34" s="146"/>
      <c r="AD34" s="146"/>
      <c r="AE34" s="146"/>
      <c r="AF34" s="146"/>
      <c r="AG34" s="146"/>
      <c r="AI34" s="32"/>
      <c r="AJ34" s="32"/>
      <c r="AK34" s="32"/>
      <c r="AL34" s="32"/>
      <c r="AM34" t="s">
        <v>334</v>
      </c>
      <c r="AN34" s="32"/>
      <c r="AO34" s="32"/>
      <c r="AP34" s="32"/>
      <c r="AQ34" s="32"/>
      <c r="AR34" s="152">
        <f t="shared" si="11"/>
        <v>311</v>
      </c>
      <c r="AS34" s="153" t="s">
        <v>223</v>
      </c>
      <c r="AT34" s="153" t="s">
        <v>285</v>
      </c>
      <c r="AU34" s="153">
        <v>3</v>
      </c>
      <c r="AV34" s="153">
        <v>1</v>
      </c>
      <c r="AW34" s="154">
        <v>1</v>
      </c>
      <c r="AX34" s="153">
        <v>311</v>
      </c>
    </row>
    <row r="35" spans="1:50" s="106" customFormat="1" x14ac:dyDescent="0.25">
      <c r="A35" s="307"/>
      <c r="B35" s="307"/>
      <c r="C35" s="334"/>
      <c r="D35" s="335"/>
      <c r="E35" s="335"/>
      <c r="F35" s="335"/>
      <c r="G35" s="335"/>
      <c r="H35" s="27"/>
      <c r="I35" s="236" t="s">
        <v>7</v>
      </c>
      <c r="J35" s="239"/>
      <c r="K35" s="133"/>
      <c r="L35" s="35"/>
      <c r="N35" s="146"/>
      <c r="O35" s="146"/>
      <c r="P35" s="146"/>
      <c r="Q35" s="146"/>
      <c r="R35" s="146"/>
      <c r="S35" s="146"/>
      <c r="T35" s="117" t="s">
        <v>321</v>
      </c>
      <c r="U35"/>
      <c r="V35"/>
      <c r="W35"/>
      <c r="X35" s="105"/>
      <c r="AA35" s="150"/>
      <c r="AB35" s="146"/>
      <c r="AC35" s="146"/>
      <c r="AD35" s="146"/>
      <c r="AE35" s="146"/>
      <c r="AF35" s="146"/>
      <c r="AG35" s="146"/>
      <c r="AI35" s="32"/>
      <c r="AJ35" s="32"/>
      <c r="AK35" s="32"/>
      <c r="AL35" s="32"/>
      <c r="AM35" s="32" t="s">
        <v>141</v>
      </c>
      <c r="AN35" s="32"/>
      <c r="AO35" s="32"/>
      <c r="AP35" s="32"/>
      <c r="AQ35" s="32"/>
      <c r="AR35" s="32"/>
    </row>
    <row r="36" spans="1:50" s="106" customFormat="1" x14ac:dyDescent="0.25">
      <c r="A36" s="307"/>
      <c r="B36" s="307"/>
      <c r="C36" s="399"/>
      <c r="D36" s="400"/>
      <c r="E36" s="400"/>
      <c r="F36" s="400"/>
      <c r="G36" s="401"/>
      <c r="H36" s="28"/>
      <c r="I36" s="236" t="s">
        <v>7</v>
      </c>
      <c r="J36" s="239"/>
      <c r="K36" s="133"/>
      <c r="L36" s="35"/>
      <c r="N36" s="146"/>
      <c r="O36" s="146"/>
      <c r="P36" s="146"/>
      <c r="Q36" s="146"/>
      <c r="R36" s="146"/>
      <c r="S36" s="146"/>
      <c r="T36" s="117" t="s">
        <v>322</v>
      </c>
      <c r="U36"/>
      <c r="V36"/>
      <c r="W36"/>
      <c r="X36" s="105"/>
      <c r="AA36" s="99"/>
      <c r="AB36" s="60"/>
      <c r="AC36" s="146"/>
      <c r="AD36" s="146"/>
      <c r="AE36" s="146"/>
      <c r="AF36" s="146"/>
      <c r="AG36" s="146"/>
      <c r="AI36" s="32"/>
      <c r="AJ36" s="32"/>
      <c r="AK36" s="32"/>
      <c r="AL36" s="32"/>
      <c r="AM36" t="s">
        <v>175</v>
      </c>
      <c r="AN36" s="32"/>
      <c r="AO36" s="32"/>
      <c r="AP36" s="32"/>
      <c r="AQ36" s="32"/>
      <c r="AR36" s="32"/>
    </row>
    <row r="37" spans="1:50" s="106" customFormat="1" x14ac:dyDescent="0.25">
      <c r="A37" s="307"/>
      <c r="B37" s="307"/>
      <c r="C37" s="402"/>
      <c r="D37" s="403"/>
      <c r="E37" s="403"/>
      <c r="F37" s="403"/>
      <c r="G37" s="403"/>
      <c r="H37" s="29"/>
      <c r="I37" s="237" t="s">
        <v>7</v>
      </c>
      <c r="J37" s="239"/>
      <c r="K37" s="133"/>
      <c r="L37" s="35"/>
      <c r="N37" s="146"/>
      <c r="O37" s="146"/>
      <c r="P37" s="146"/>
      <c r="Q37" s="146"/>
      <c r="R37" s="146"/>
      <c r="S37" s="146"/>
      <c r="T37" s="117" t="s">
        <v>183</v>
      </c>
      <c r="U37"/>
      <c r="V37"/>
      <c r="W37"/>
      <c r="X37" s="105"/>
      <c r="Y37" s="105"/>
      <c r="Z37" s="32"/>
      <c r="AA37" s="99"/>
      <c r="AB37" s="32"/>
      <c r="AC37" s="146"/>
      <c r="AD37" s="146"/>
      <c r="AE37" s="146"/>
      <c r="AF37" s="146"/>
      <c r="AG37" s="146"/>
      <c r="AI37" s="32"/>
      <c r="AJ37" s="32"/>
      <c r="AK37" s="32"/>
      <c r="AL37" s="32"/>
      <c r="AM37" t="s">
        <v>339</v>
      </c>
      <c r="AN37" s="32"/>
      <c r="AO37" s="32"/>
      <c r="AP37" s="32"/>
      <c r="AQ37" s="32"/>
      <c r="AR37" s="32"/>
    </row>
    <row r="38" spans="1:50" s="106" customFormat="1" x14ac:dyDescent="0.25">
      <c r="A38" s="357" t="s">
        <v>100</v>
      </c>
      <c r="B38" s="357"/>
      <c r="C38" s="357"/>
      <c r="D38" s="357"/>
      <c r="E38" s="357"/>
      <c r="F38" s="357"/>
      <c r="G38" s="357"/>
      <c r="H38" s="357"/>
      <c r="I38" s="357"/>
      <c r="J38" s="293"/>
      <c r="K38" s="293"/>
      <c r="L38" s="38"/>
      <c r="N38" s="146"/>
      <c r="O38" s="146"/>
      <c r="P38" s="146"/>
      <c r="Q38" s="146"/>
      <c r="R38" s="146"/>
      <c r="S38" s="146"/>
      <c r="T38" s="117" t="s">
        <v>323</v>
      </c>
      <c r="U38"/>
      <c r="V38"/>
      <c r="W38"/>
      <c r="X38" s="105"/>
      <c r="Y38" s="105"/>
      <c r="Z38" s="32"/>
      <c r="AA38" s="99"/>
      <c r="AB38" s="32"/>
      <c r="AC38" s="32"/>
      <c r="AD38" s="32"/>
      <c r="AE38" s="32"/>
      <c r="AF38" s="32"/>
      <c r="AG38" s="32"/>
      <c r="AH38" s="32"/>
      <c r="AI38" s="32"/>
      <c r="AJ38" s="32"/>
      <c r="AK38" s="32"/>
      <c r="AL38" s="32"/>
      <c r="AM38" t="s">
        <v>887</v>
      </c>
      <c r="AN38" s="32"/>
      <c r="AO38" s="32"/>
      <c r="AP38" s="32"/>
      <c r="AQ38" s="32"/>
      <c r="AR38" s="32"/>
    </row>
    <row r="39" spans="1:50" s="106" customFormat="1" x14ac:dyDescent="0.25">
      <c r="A39" s="293"/>
      <c r="B39" s="293"/>
      <c r="C39" s="293"/>
      <c r="D39" s="293"/>
      <c r="E39" s="293"/>
      <c r="F39" s="293"/>
      <c r="G39" s="293"/>
      <c r="H39" s="293"/>
      <c r="I39" s="293"/>
      <c r="J39" s="293"/>
      <c r="K39" s="293"/>
      <c r="L39" s="38"/>
      <c r="N39" s="146"/>
      <c r="O39" s="146"/>
      <c r="P39" s="146"/>
      <c r="Q39" s="146"/>
      <c r="R39" s="146"/>
      <c r="S39" s="146"/>
      <c r="T39" s="117" t="s">
        <v>764</v>
      </c>
      <c r="U39"/>
      <c r="V39"/>
      <c r="W39"/>
      <c r="X39" s="105"/>
      <c r="Y39" s="105"/>
      <c r="Z39" s="32"/>
      <c r="AA39" s="99"/>
      <c r="AB39" s="32"/>
      <c r="AC39" s="32"/>
      <c r="AD39" s="32"/>
      <c r="AE39" s="32"/>
      <c r="AF39" s="32"/>
      <c r="AG39" s="32"/>
      <c r="AH39" s="32"/>
      <c r="AI39" s="32"/>
      <c r="AJ39" s="32"/>
      <c r="AK39" s="32"/>
      <c r="AL39" s="32"/>
      <c r="AM39" s="32" t="s">
        <v>142</v>
      </c>
      <c r="AN39" s="32"/>
      <c r="AO39" s="32"/>
      <c r="AP39" s="32"/>
      <c r="AQ39" s="32"/>
      <c r="AR39" s="32"/>
    </row>
    <row r="40" spans="1:50" s="106" customFormat="1" x14ac:dyDescent="0.25">
      <c r="A40" s="293"/>
      <c r="B40" s="293"/>
      <c r="C40" s="293"/>
      <c r="D40" s="293"/>
      <c r="E40" s="293"/>
      <c r="F40" s="293"/>
      <c r="G40" s="293"/>
      <c r="H40" s="293"/>
      <c r="I40" s="293"/>
      <c r="J40" s="293"/>
      <c r="K40" s="293"/>
      <c r="L40" s="38"/>
      <c r="N40" s="146"/>
      <c r="O40" s="146"/>
      <c r="P40" s="146"/>
      <c r="Q40" s="146"/>
      <c r="R40" s="146"/>
      <c r="S40" s="146"/>
      <c r="T40" s="117" t="s">
        <v>184</v>
      </c>
      <c r="U40"/>
      <c r="V40"/>
      <c r="W40"/>
      <c r="X40" s="105"/>
      <c r="Y40" s="105"/>
      <c r="Z40" s="32"/>
      <c r="AA40" s="99"/>
      <c r="AB40" s="32"/>
      <c r="AC40" s="32"/>
      <c r="AD40" s="32"/>
      <c r="AF40" s="32"/>
      <c r="AG40" s="32"/>
      <c r="AH40" s="32"/>
      <c r="AI40" s="32"/>
      <c r="AJ40" s="32"/>
      <c r="AK40" s="32"/>
      <c r="AL40" s="32"/>
      <c r="AM40" t="s">
        <v>910</v>
      </c>
      <c r="AN40" s="32"/>
      <c r="AO40" s="32"/>
      <c r="AP40" s="32"/>
      <c r="AQ40" s="32"/>
      <c r="AR40" s="32"/>
    </row>
    <row r="41" spans="1:50" s="106" customFormat="1" x14ac:dyDescent="0.25">
      <c r="A41" s="293"/>
      <c r="B41" s="293"/>
      <c r="C41" s="293"/>
      <c r="D41" s="293"/>
      <c r="E41" s="293"/>
      <c r="F41" s="293"/>
      <c r="G41" s="293"/>
      <c r="H41" s="293"/>
      <c r="I41" s="293"/>
      <c r="J41" s="293"/>
      <c r="K41" s="293"/>
      <c r="L41" s="38"/>
      <c r="N41" s="146"/>
      <c r="O41" s="146"/>
      <c r="P41" s="146"/>
      <c r="Q41" s="146"/>
      <c r="R41" s="146"/>
      <c r="S41" s="146"/>
      <c r="T41" s="117" t="s">
        <v>190</v>
      </c>
      <c r="U41"/>
      <c r="V41"/>
      <c r="W41"/>
      <c r="X41" s="105"/>
      <c r="Y41" s="105"/>
      <c r="Z41" s="32"/>
      <c r="AA41" s="99"/>
      <c r="AB41" s="32"/>
      <c r="AC41" s="32"/>
      <c r="AD41" s="32"/>
      <c r="AE41" s="32"/>
      <c r="AF41" s="32"/>
      <c r="AG41" s="32"/>
      <c r="AH41" s="32"/>
      <c r="AI41" s="32"/>
      <c r="AJ41" s="32"/>
      <c r="AK41" s="32"/>
      <c r="AL41" s="32"/>
      <c r="AM41" t="s">
        <v>336</v>
      </c>
      <c r="AN41" s="32"/>
      <c r="AO41" s="32"/>
      <c r="AP41" s="32"/>
      <c r="AQ41" s="32"/>
      <c r="AR41" s="32"/>
    </row>
    <row r="42" spans="1:50" s="106" customFormat="1" x14ac:dyDescent="0.25">
      <c r="A42" s="293"/>
      <c r="B42" s="293"/>
      <c r="C42" s="293"/>
      <c r="D42" s="293"/>
      <c r="E42" s="293"/>
      <c r="F42" s="293"/>
      <c r="G42" s="293"/>
      <c r="H42" s="293"/>
      <c r="I42" s="293"/>
      <c r="J42" s="293"/>
      <c r="K42" s="293"/>
      <c r="L42" s="38"/>
      <c r="N42" s="146"/>
      <c r="O42" s="146"/>
      <c r="P42" s="146"/>
      <c r="Q42" s="146"/>
      <c r="R42" s="146"/>
      <c r="S42" s="146"/>
      <c r="T42" s="117" t="s">
        <v>185</v>
      </c>
      <c r="U42" s="146"/>
      <c r="V42" s="146"/>
      <c r="W42" s="146"/>
      <c r="X42" s="105"/>
      <c r="Y42" s="105"/>
      <c r="Z42" s="32"/>
      <c r="AA42" s="99"/>
      <c r="AB42" s="32"/>
      <c r="AC42" s="32"/>
      <c r="AD42" s="32"/>
      <c r="AE42" s="32"/>
      <c r="AF42" s="32"/>
      <c r="AG42" s="32"/>
      <c r="AH42" s="32"/>
      <c r="AI42" s="32"/>
      <c r="AJ42" s="32"/>
      <c r="AK42" s="32"/>
      <c r="AL42" s="32"/>
      <c r="AM42" t="s">
        <v>914</v>
      </c>
      <c r="AN42" s="32"/>
      <c r="AO42" s="32"/>
      <c r="AP42" s="32"/>
      <c r="AQ42" s="32"/>
      <c r="AR42" s="32"/>
    </row>
    <row r="43" spans="1:50" s="106" customFormat="1" x14ac:dyDescent="0.25">
      <c r="A43" s="293"/>
      <c r="B43" s="293"/>
      <c r="C43" s="293"/>
      <c r="D43" s="293"/>
      <c r="E43" s="293"/>
      <c r="F43" s="293"/>
      <c r="G43" s="293"/>
      <c r="H43" s="293"/>
      <c r="I43" s="293"/>
      <c r="J43" s="293"/>
      <c r="K43" s="293"/>
      <c r="L43" s="38"/>
      <c r="N43" s="146"/>
      <c r="O43" s="146"/>
      <c r="P43" s="146"/>
      <c r="Q43" s="146"/>
      <c r="R43" s="146"/>
      <c r="S43" s="146"/>
      <c r="T43" s="117" t="s">
        <v>186</v>
      </c>
      <c r="U43" s="146"/>
      <c r="V43" s="146"/>
      <c r="W43" s="146"/>
      <c r="X43" s="105"/>
      <c r="Y43" s="105"/>
      <c r="Z43" s="32"/>
      <c r="AA43" s="99"/>
      <c r="AB43" s="32"/>
      <c r="AC43" s="32"/>
      <c r="AD43" s="32"/>
      <c r="AE43" s="32"/>
      <c r="AF43" s="32"/>
      <c r="AG43" s="32"/>
      <c r="AH43" s="32"/>
      <c r="AI43" s="32"/>
      <c r="AJ43" s="32"/>
      <c r="AK43" s="32"/>
      <c r="AL43" s="32"/>
      <c r="AM43" s="32" t="s">
        <v>143</v>
      </c>
      <c r="AN43" s="32"/>
      <c r="AO43" s="32"/>
      <c r="AP43" s="32"/>
      <c r="AQ43" s="32"/>
      <c r="AR43"/>
    </row>
    <row r="44" spans="1:50" s="106" customFormat="1" x14ac:dyDescent="0.25">
      <c r="A44" s="293"/>
      <c r="B44" s="293"/>
      <c r="C44" s="293"/>
      <c r="D44" s="293"/>
      <c r="E44" s="293"/>
      <c r="F44" s="293"/>
      <c r="G44" s="293"/>
      <c r="H44" s="293"/>
      <c r="I44" s="293"/>
      <c r="J44" s="293"/>
      <c r="K44" s="293"/>
      <c r="L44" s="38"/>
      <c r="N44" s="146"/>
      <c r="O44" s="146"/>
      <c r="P44" s="146"/>
      <c r="Q44" s="146"/>
      <c r="R44" s="146"/>
      <c r="S44" s="146"/>
      <c r="T44" s="117" t="s">
        <v>324</v>
      </c>
      <c r="U44" s="146"/>
      <c r="V44" s="146"/>
      <c r="W44" s="146"/>
      <c r="X44" s="105"/>
      <c r="Y44" s="105"/>
      <c r="Z44" s="32"/>
      <c r="AA44" s="99"/>
      <c r="AB44" s="32"/>
      <c r="AC44" s="32"/>
      <c r="AD44" s="32"/>
      <c r="AE44" s="32"/>
      <c r="AF44" s="32"/>
      <c r="AG44" s="32"/>
      <c r="AH44" s="32"/>
      <c r="AI44" s="32"/>
      <c r="AJ44" s="32"/>
      <c r="AK44" s="32"/>
      <c r="AL44" s="32"/>
      <c r="AM44" s="32" t="s">
        <v>144</v>
      </c>
      <c r="AN44" s="32"/>
      <c r="AO44" s="32"/>
      <c r="AP44" s="32"/>
      <c r="AQ44" s="32"/>
      <c r="AR44" s="32"/>
    </row>
    <row r="45" spans="1:50" s="106" customFormat="1" x14ac:dyDescent="0.25">
      <c r="A45" s="155"/>
      <c r="B45" s="155"/>
      <c r="C45" s="114"/>
      <c r="D45" s="114"/>
      <c r="E45" s="114"/>
      <c r="F45" s="114"/>
      <c r="G45" s="114"/>
      <c r="H45" s="156"/>
      <c r="I45" s="155"/>
      <c r="J45" s="156"/>
      <c r="K45" s="133"/>
      <c r="L45" s="35"/>
      <c r="N45" s="146"/>
      <c r="O45" s="146"/>
      <c r="P45" s="146"/>
      <c r="Q45" s="146"/>
      <c r="R45" s="146"/>
      <c r="S45" s="146"/>
      <c r="T45" s="117" t="s">
        <v>187</v>
      </c>
      <c r="U45" s="146"/>
      <c r="V45" s="146"/>
      <c r="W45" s="146"/>
      <c r="X45" s="105"/>
      <c r="Y45" s="105"/>
      <c r="Z45" s="32"/>
      <c r="AA45" s="99"/>
      <c r="AB45" s="32"/>
      <c r="AC45" s="32"/>
      <c r="AD45" s="32"/>
      <c r="AE45" s="32"/>
      <c r="AF45" s="32"/>
      <c r="AG45" s="32"/>
      <c r="AH45" s="32"/>
      <c r="AI45" s="32"/>
      <c r="AJ45" s="32"/>
      <c r="AK45" s="32"/>
      <c r="AL45" s="32"/>
      <c r="AM45" t="s">
        <v>915</v>
      </c>
      <c r="AN45"/>
      <c r="AO45"/>
      <c r="AP45"/>
      <c r="AQ45"/>
      <c r="AR45" s="32"/>
    </row>
    <row r="46" spans="1:50" s="106" customFormat="1" x14ac:dyDescent="0.25">
      <c r="A46" s="340" t="s">
        <v>234</v>
      </c>
      <c r="B46" s="340"/>
      <c r="C46" s="340"/>
      <c r="D46" s="340"/>
      <c r="E46" s="340"/>
      <c r="F46" s="340"/>
      <c r="G46" s="340"/>
      <c r="H46" s="340"/>
      <c r="I46" s="340"/>
      <c r="J46" s="340"/>
      <c r="K46" s="340"/>
      <c r="L46" s="39"/>
      <c r="N46" s="146"/>
      <c r="O46" s="146"/>
      <c r="P46" s="146"/>
      <c r="Q46" s="146"/>
      <c r="R46" s="146"/>
      <c r="S46" s="146"/>
      <c r="T46" s="117" t="s">
        <v>325</v>
      </c>
      <c r="U46" s="146"/>
      <c r="V46" s="146"/>
      <c r="W46" s="146"/>
      <c r="X46" s="105"/>
      <c r="Y46" s="105"/>
      <c r="Z46" s="32"/>
      <c r="AA46" s="99"/>
      <c r="AB46" s="32"/>
      <c r="AC46" s="32"/>
      <c r="AD46" s="32"/>
      <c r="AE46" s="32"/>
      <c r="AF46" s="32"/>
      <c r="AG46" s="32"/>
      <c r="AH46" s="32"/>
      <c r="AI46" s="32"/>
      <c r="AJ46" s="32"/>
      <c r="AK46" s="32"/>
      <c r="AL46" s="32"/>
      <c r="AM46" s="32" t="s">
        <v>145</v>
      </c>
      <c r="AN46" s="32"/>
      <c r="AO46" s="32"/>
      <c r="AP46" s="32"/>
      <c r="AQ46" s="32"/>
      <c r="AR46" s="32"/>
    </row>
    <row r="47" spans="1:50" s="106" customFormat="1" x14ac:dyDescent="0.25">
      <c r="A47" s="157"/>
      <c r="B47" s="157"/>
      <c r="C47" s="157"/>
      <c r="D47" s="158" t="s">
        <v>170</v>
      </c>
      <c r="E47" s="157"/>
      <c r="F47" s="157"/>
      <c r="G47" s="157"/>
      <c r="H47" s="157"/>
      <c r="I47" s="157"/>
      <c r="J47" s="283"/>
      <c r="K47" s="283"/>
      <c r="L47" s="39"/>
      <c r="N47" s="146"/>
      <c r="O47" s="146"/>
      <c r="P47" s="146"/>
      <c r="Q47" s="146"/>
      <c r="R47" s="146"/>
      <c r="S47" s="146"/>
      <c r="T47" s="117" t="s">
        <v>223</v>
      </c>
      <c r="U47" s="146"/>
      <c r="V47" s="146"/>
      <c r="W47" s="146"/>
      <c r="X47" s="105"/>
      <c r="Y47" s="105"/>
      <c r="Z47" s="32"/>
      <c r="AA47" s="99"/>
      <c r="AB47" s="32"/>
      <c r="AC47" s="32"/>
      <c r="AD47" s="32"/>
      <c r="AE47" s="32"/>
      <c r="AF47" s="32"/>
      <c r="AG47" s="32"/>
      <c r="AH47" s="32"/>
      <c r="AI47" s="32"/>
      <c r="AJ47" s="32"/>
      <c r="AK47" s="32"/>
      <c r="AL47" s="32"/>
      <c r="AM47" t="s">
        <v>180</v>
      </c>
      <c r="AN47" s="32"/>
      <c r="AO47" s="32"/>
      <c r="AP47" s="32"/>
      <c r="AQ47" s="32"/>
      <c r="AR47"/>
    </row>
    <row r="48" spans="1:50" s="106" customFormat="1" x14ac:dyDescent="0.25">
      <c r="A48" s="318" t="s">
        <v>9</v>
      </c>
      <c r="B48" s="318"/>
      <c r="C48" s="391"/>
      <c r="D48" s="392"/>
      <c r="E48" s="392"/>
      <c r="F48" s="392"/>
      <c r="G48" s="392"/>
      <c r="H48" s="392"/>
      <c r="I48" s="392"/>
      <c r="J48" s="392"/>
      <c r="K48" s="393"/>
      <c r="L48" s="35" t="str">
        <f>IF(C48="","要入力","ＯＫ")</f>
        <v>要入力</v>
      </c>
      <c r="N48" s="146"/>
      <c r="O48" s="146"/>
      <c r="P48" s="146"/>
      <c r="Q48" s="146"/>
      <c r="R48" s="146"/>
      <c r="S48" s="146"/>
      <c r="T48" s="146"/>
      <c r="U48" s="146"/>
      <c r="V48" s="146"/>
      <c r="W48" s="146"/>
      <c r="X48" s="105"/>
      <c r="Y48" s="105"/>
      <c r="Z48" s="32"/>
      <c r="AA48" s="99"/>
      <c r="AB48" s="32"/>
      <c r="AC48" s="32"/>
      <c r="AD48" s="32"/>
      <c r="AE48" s="32"/>
      <c r="AF48" s="32"/>
      <c r="AG48" s="32"/>
      <c r="AH48" s="32"/>
      <c r="AI48" s="32"/>
      <c r="AJ48" s="32"/>
      <c r="AK48" s="32"/>
      <c r="AL48" s="32"/>
      <c r="AM48" t="s">
        <v>908</v>
      </c>
      <c r="AN48" s="32"/>
      <c r="AO48" s="32"/>
      <c r="AP48" s="32"/>
      <c r="AQ48" s="32"/>
      <c r="AR48" s="32"/>
    </row>
    <row r="49" spans="1:44" s="106" customFormat="1" x14ac:dyDescent="0.25">
      <c r="A49" s="318" t="s">
        <v>10</v>
      </c>
      <c r="B49" s="318"/>
      <c r="C49" s="319" t="str">
        <f>PHONETIC(C48)</f>
        <v/>
      </c>
      <c r="D49" s="320"/>
      <c r="E49" s="320"/>
      <c r="F49" s="320"/>
      <c r="G49" s="320"/>
      <c r="H49" s="320"/>
      <c r="I49" s="320"/>
      <c r="J49" s="320"/>
      <c r="K49" s="321"/>
      <c r="L49" s="35" t="str">
        <f>IF(C49="","要入力","ＯＫ")</f>
        <v>要入力</v>
      </c>
      <c r="N49" s="146"/>
      <c r="O49" s="146"/>
      <c r="P49" s="146"/>
      <c r="Q49" s="146"/>
      <c r="R49" s="146"/>
      <c r="S49" s="146"/>
      <c r="T49" s="146"/>
      <c r="U49" s="146"/>
      <c r="V49" s="146"/>
      <c r="W49" s="146"/>
      <c r="X49" s="105"/>
      <c r="Y49" s="105"/>
      <c r="Z49" s="32"/>
      <c r="AA49" s="99"/>
      <c r="AB49" s="32"/>
      <c r="AC49" s="32"/>
      <c r="AD49" s="32"/>
      <c r="AE49" s="32"/>
      <c r="AF49" s="32"/>
      <c r="AG49" s="32"/>
      <c r="AH49" s="32"/>
      <c r="AI49" s="32"/>
      <c r="AJ49" s="32"/>
      <c r="AK49" s="32"/>
      <c r="AL49" s="32"/>
      <c r="AM49" t="s">
        <v>912</v>
      </c>
      <c r="AN49"/>
      <c r="AO49"/>
      <c r="AP49"/>
      <c r="AQ49"/>
      <c r="AR49" s="32"/>
    </row>
    <row r="50" spans="1:44" s="106" customFormat="1" x14ac:dyDescent="0.25">
      <c r="A50" s="318" t="s">
        <v>11</v>
      </c>
      <c r="B50" s="318"/>
      <c r="C50" s="354"/>
      <c r="D50" s="355"/>
      <c r="E50" s="355"/>
      <c r="F50" s="355"/>
      <c r="G50" s="355"/>
      <c r="H50" s="355"/>
      <c r="I50" s="355"/>
      <c r="J50" s="355"/>
      <c r="K50" s="356"/>
      <c r="L50" s="35"/>
      <c r="N50" s="308" t="s">
        <v>169</v>
      </c>
      <c r="O50" s="309"/>
      <c r="P50" s="309"/>
      <c r="Q50" s="309"/>
      <c r="R50" s="309"/>
      <c r="S50" s="309"/>
      <c r="T50" s="309"/>
      <c r="U50" s="309"/>
      <c r="V50" s="309"/>
      <c r="W50" s="309"/>
      <c r="X50" s="309"/>
      <c r="Y50" s="309"/>
      <c r="Z50" s="310"/>
      <c r="AA50" s="99"/>
      <c r="AB50" s="32"/>
      <c r="AC50" s="32"/>
      <c r="AD50" s="32"/>
      <c r="AE50" s="32"/>
      <c r="AF50" s="32"/>
      <c r="AG50" s="32"/>
      <c r="AH50" s="32"/>
      <c r="AI50" s="32"/>
      <c r="AJ50" s="32"/>
      <c r="AK50" s="32"/>
      <c r="AL50" s="32"/>
      <c r="AM50" t="s">
        <v>921</v>
      </c>
      <c r="AN50" s="32"/>
      <c r="AO50" s="32"/>
      <c r="AP50" s="32"/>
      <c r="AQ50" s="32"/>
      <c r="AR50" s="32"/>
    </row>
    <row r="51" spans="1:44" s="106" customFormat="1" ht="14.25" customHeight="1" x14ac:dyDescent="0.25">
      <c r="A51" s="318" t="s">
        <v>12</v>
      </c>
      <c r="B51" s="318"/>
      <c r="C51" s="331" t="str">
        <f>PHONETIC(C50)</f>
        <v/>
      </c>
      <c r="D51" s="332"/>
      <c r="E51" s="332"/>
      <c r="F51" s="332"/>
      <c r="G51" s="332"/>
      <c r="H51" s="332"/>
      <c r="I51" s="332"/>
      <c r="J51" s="332"/>
      <c r="K51" s="333"/>
      <c r="L51" s="35"/>
      <c r="N51" s="311" t="s">
        <v>172</v>
      </c>
      <c r="O51" s="312"/>
      <c r="P51" s="312"/>
      <c r="Q51" s="312"/>
      <c r="R51" s="312"/>
      <c r="S51" s="312"/>
      <c r="T51" s="312"/>
      <c r="U51" s="312"/>
      <c r="V51" s="312"/>
      <c r="W51" s="312"/>
      <c r="X51" s="312"/>
      <c r="Y51" s="312"/>
      <c r="Z51" s="313"/>
      <c r="AA51" s="99"/>
      <c r="AB51" s="32"/>
      <c r="AC51" s="32"/>
      <c r="AD51" s="32"/>
      <c r="AE51" s="32"/>
      <c r="AF51" s="32"/>
      <c r="AG51" s="32"/>
      <c r="AH51" s="32"/>
      <c r="AI51" s="32"/>
      <c r="AJ51" s="32"/>
      <c r="AK51" s="32"/>
      <c r="AL51" s="32"/>
      <c r="AM51" t="s">
        <v>907</v>
      </c>
      <c r="AN51" s="32"/>
      <c r="AO51" s="32"/>
      <c r="AP51" s="32"/>
      <c r="AQ51" s="32"/>
      <c r="AR51" s="32"/>
    </row>
    <row r="52" spans="1:44" s="106" customFormat="1" x14ac:dyDescent="0.25">
      <c r="A52" s="318" t="s">
        <v>13</v>
      </c>
      <c r="B52" s="318"/>
      <c r="C52" s="268"/>
      <c r="D52" s="269"/>
      <c r="E52" s="269"/>
      <c r="F52" s="269"/>
      <c r="G52" s="269"/>
      <c r="H52" s="269"/>
      <c r="I52" s="269"/>
      <c r="J52" s="269"/>
      <c r="K52" s="270"/>
      <c r="L52" s="35" t="str">
        <f>IF(C52="","要入力","ＯＫ")</f>
        <v>要入力</v>
      </c>
      <c r="N52" s="314"/>
      <c r="O52" s="312"/>
      <c r="P52" s="312"/>
      <c r="Q52" s="312"/>
      <c r="R52" s="312"/>
      <c r="S52" s="312"/>
      <c r="T52" s="312"/>
      <c r="U52" s="312"/>
      <c r="V52" s="312"/>
      <c r="W52" s="312"/>
      <c r="X52" s="312"/>
      <c r="Y52" s="312"/>
      <c r="Z52" s="313"/>
      <c r="AA52" s="99"/>
      <c r="AB52" s="32"/>
      <c r="AC52" s="32"/>
      <c r="AD52" s="32"/>
      <c r="AE52" s="32"/>
      <c r="AF52" s="32"/>
      <c r="AG52" s="32"/>
      <c r="AH52" s="32"/>
      <c r="AI52" s="32"/>
      <c r="AJ52" s="32"/>
      <c r="AK52" s="32"/>
      <c r="AL52" s="32"/>
      <c r="AM52" t="s">
        <v>888</v>
      </c>
      <c r="AN52" s="32"/>
      <c r="AO52" s="32"/>
      <c r="AP52" s="32"/>
      <c r="AQ52" s="32"/>
      <c r="AR52" s="32"/>
    </row>
    <row r="53" spans="1:44" s="106" customFormat="1" x14ac:dyDescent="0.25">
      <c r="A53" s="159"/>
      <c r="B53" s="159"/>
      <c r="C53" s="160"/>
      <c r="D53" s="161" t="s">
        <v>847</v>
      </c>
      <c r="E53" s="159"/>
      <c r="F53" s="159"/>
      <c r="G53" s="162"/>
      <c r="H53" s="162"/>
      <c r="I53" s="162"/>
      <c r="J53" s="162"/>
      <c r="K53" s="162"/>
      <c r="L53" s="35"/>
      <c r="N53" s="315"/>
      <c r="O53" s="316"/>
      <c r="P53" s="316"/>
      <c r="Q53" s="316"/>
      <c r="R53" s="316"/>
      <c r="S53" s="316"/>
      <c r="T53" s="316"/>
      <c r="U53" s="316"/>
      <c r="V53" s="316"/>
      <c r="W53" s="316"/>
      <c r="X53" s="316"/>
      <c r="Y53" s="316"/>
      <c r="Z53" s="317"/>
      <c r="AA53" s="99"/>
      <c r="AB53" s="32"/>
      <c r="AC53" s="32"/>
      <c r="AD53" s="32"/>
      <c r="AE53" s="32"/>
      <c r="AF53" s="32"/>
      <c r="AG53" s="32"/>
      <c r="AH53" s="32"/>
      <c r="AI53" s="32"/>
      <c r="AJ53" s="32"/>
      <c r="AK53" s="32"/>
      <c r="AL53" s="32"/>
      <c r="AM53" s="32" t="s">
        <v>246</v>
      </c>
      <c r="AN53" s="32"/>
      <c r="AO53" s="32"/>
      <c r="AP53" s="32"/>
      <c r="AQ53" s="32"/>
      <c r="AR53"/>
    </row>
    <row r="54" spans="1:44" s="106" customFormat="1" x14ac:dyDescent="0.25">
      <c r="A54" s="293" t="s">
        <v>959</v>
      </c>
      <c r="B54" s="293"/>
      <c r="C54" s="293"/>
      <c r="D54" s="293"/>
      <c r="E54" s="293"/>
      <c r="F54" s="293"/>
      <c r="G54" s="293"/>
      <c r="H54" s="293"/>
      <c r="I54" s="293"/>
      <c r="J54" s="293"/>
      <c r="K54" s="293"/>
      <c r="L54" s="35"/>
      <c r="N54" s="32"/>
      <c r="O54" s="32"/>
      <c r="P54" s="32"/>
      <c r="Q54" s="32"/>
      <c r="R54" s="32"/>
      <c r="S54" s="32"/>
      <c r="T54" s="32"/>
      <c r="U54" s="32"/>
      <c r="V54" s="32"/>
      <c r="W54" s="32"/>
      <c r="X54" s="32"/>
      <c r="Y54" s="32"/>
      <c r="Z54" s="32"/>
      <c r="AA54" s="99"/>
      <c r="AB54" s="32"/>
      <c r="AC54" s="32"/>
      <c r="AD54" s="32"/>
      <c r="AE54" s="32"/>
      <c r="AF54" s="32"/>
      <c r="AG54" s="32"/>
      <c r="AH54" s="32"/>
      <c r="AI54" s="32"/>
      <c r="AJ54" s="32"/>
      <c r="AK54" s="32"/>
      <c r="AL54" s="32"/>
      <c r="AM54" s="32" t="s">
        <v>247</v>
      </c>
      <c r="AN54" s="32"/>
      <c r="AO54" s="32"/>
      <c r="AP54" s="32"/>
      <c r="AQ54" s="32"/>
      <c r="AR54" s="32"/>
    </row>
    <row r="55" spans="1:44" s="106" customFormat="1" x14ac:dyDescent="0.25">
      <c r="A55" s="293"/>
      <c r="B55" s="293"/>
      <c r="C55" s="293"/>
      <c r="D55" s="293"/>
      <c r="E55" s="293"/>
      <c r="F55" s="293"/>
      <c r="G55" s="293"/>
      <c r="H55" s="293"/>
      <c r="I55" s="293"/>
      <c r="J55" s="293"/>
      <c r="K55" s="293"/>
      <c r="L55" s="35"/>
      <c r="N55" s="308" t="s">
        <v>171</v>
      </c>
      <c r="O55" s="309"/>
      <c r="P55" s="309"/>
      <c r="Q55" s="309"/>
      <c r="R55" s="309"/>
      <c r="S55" s="309"/>
      <c r="T55" s="309"/>
      <c r="U55" s="309"/>
      <c r="V55" s="309"/>
      <c r="W55" s="309"/>
      <c r="X55" s="309"/>
      <c r="Y55" s="309"/>
      <c r="Z55" s="310"/>
      <c r="AA55" s="99"/>
      <c r="AB55" s="32"/>
      <c r="AC55" s="32"/>
      <c r="AE55" s="32"/>
      <c r="AF55" s="32"/>
      <c r="AG55" s="32"/>
      <c r="AH55" s="32"/>
      <c r="AI55" s="32"/>
      <c r="AJ55" s="32"/>
      <c r="AK55" s="32"/>
      <c r="AL55" s="32"/>
      <c r="AM55" s="32" t="s">
        <v>248</v>
      </c>
      <c r="AN55"/>
      <c r="AO55"/>
      <c r="AP55"/>
      <c r="AQ55"/>
      <c r="AR55" s="32"/>
    </row>
    <row r="56" spans="1:44" s="106" customFormat="1" ht="14.25" customHeight="1" x14ac:dyDescent="0.25">
      <c r="A56" s="293"/>
      <c r="B56" s="293"/>
      <c r="C56" s="293"/>
      <c r="D56" s="293"/>
      <c r="E56" s="293"/>
      <c r="F56" s="293"/>
      <c r="G56" s="293"/>
      <c r="H56" s="293"/>
      <c r="I56" s="293"/>
      <c r="J56" s="293"/>
      <c r="K56" s="293"/>
      <c r="L56" s="35"/>
      <c r="N56" s="324" t="s">
        <v>173</v>
      </c>
      <c r="O56" s="325"/>
      <c r="P56" s="325"/>
      <c r="Q56" s="325"/>
      <c r="R56" s="325"/>
      <c r="S56" s="325"/>
      <c r="T56" s="325"/>
      <c r="U56" s="325"/>
      <c r="V56" s="325"/>
      <c r="W56" s="325"/>
      <c r="X56" s="325"/>
      <c r="Y56" s="325"/>
      <c r="Z56" s="326"/>
      <c r="AA56" s="99"/>
      <c r="AB56" s="32"/>
      <c r="AC56" s="32"/>
      <c r="AD56" s="32"/>
      <c r="AE56" s="32"/>
      <c r="AF56" s="32"/>
      <c r="AG56" s="32"/>
      <c r="AH56" s="32"/>
      <c r="AI56" s="32"/>
      <c r="AJ56" s="32"/>
      <c r="AK56" s="32"/>
      <c r="AL56" s="32"/>
      <c r="AM56" s="32" t="s">
        <v>249</v>
      </c>
      <c r="AN56" s="32"/>
      <c r="AO56" s="32"/>
      <c r="AP56" s="32"/>
      <c r="AQ56" s="32"/>
      <c r="AR56"/>
    </row>
    <row r="57" spans="1:44" s="106" customFormat="1" ht="14.25" customHeight="1" x14ac:dyDescent="0.25">
      <c r="A57" s="293"/>
      <c r="B57" s="293"/>
      <c r="C57" s="293"/>
      <c r="D57" s="293"/>
      <c r="E57" s="293"/>
      <c r="F57" s="293"/>
      <c r="G57" s="293"/>
      <c r="H57" s="293"/>
      <c r="I57" s="293"/>
      <c r="J57" s="293"/>
      <c r="K57" s="293"/>
      <c r="L57" s="35"/>
      <c r="N57" s="32"/>
      <c r="O57" s="32"/>
      <c r="P57" s="32"/>
      <c r="Q57" s="32"/>
      <c r="R57" s="32"/>
      <c r="S57" s="32"/>
      <c r="T57" s="32"/>
      <c r="U57" s="32"/>
      <c r="V57" s="32"/>
      <c r="W57" s="32"/>
      <c r="X57" s="32"/>
      <c r="Y57" s="32"/>
      <c r="Z57" s="32"/>
      <c r="AA57" s="99"/>
      <c r="AB57" s="32"/>
      <c r="AC57" s="32"/>
      <c r="AD57" s="32"/>
      <c r="AE57" s="32"/>
      <c r="AF57" s="32"/>
      <c r="AG57" s="32"/>
      <c r="AH57" s="32"/>
      <c r="AI57" s="32"/>
      <c r="AJ57" s="32"/>
      <c r="AK57" s="32"/>
      <c r="AL57" s="32"/>
      <c r="AM57" t="s">
        <v>918</v>
      </c>
      <c r="AN57" s="32"/>
      <c r="AO57" s="32"/>
      <c r="AP57" s="32"/>
      <c r="AQ57" s="32"/>
      <c r="AR57" s="32"/>
    </row>
    <row r="58" spans="1:44" s="106" customFormat="1" x14ac:dyDescent="0.25">
      <c r="A58" s="293"/>
      <c r="B58" s="293"/>
      <c r="C58" s="293"/>
      <c r="D58" s="293"/>
      <c r="E58" s="293"/>
      <c r="F58" s="293"/>
      <c r="G58" s="293"/>
      <c r="H58" s="293"/>
      <c r="I58" s="293"/>
      <c r="J58" s="293"/>
      <c r="K58" s="293"/>
      <c r="L58" s="35"/>
      <c r="N58" s="32"/>
      <c r="O58" s="32"/>
      <c r="P58" s="32"/>
      <c r="Q58" s="32"/>
      <c r="R58" s="32"/>
      <c r="S58" s="32"/>
      <c r="T58" s="32"/>
      <c r="U58" s="32"/>
      <c r="V58" s="32"/>
      <c r="W58" s="32"/>
      <c r="X58" s="32"/>
      <c r="Y58" s="32"/>
      <c r="Z58" s="32"/>
      <c r="AA58" s="99"/>
      <c r="AB58" s="32"/>
      <c r="AC58" s="32"/>
      <c r="AD58" s="32"/>
      <c r="AE58" s="32"/>
      <c r="AF58" s="32"/>
      <c r="AG58" s="32"/>
      <c r="AH58" s="32"/>
      <c r="AI58" s="32"/>
      <c r="AJ58" s="32"/>
      <c r="AK58" s="32"/>
      <c r="AL58" s="32"/>
      <c r="AM58" t="s">
        <v>889</v>
      </c>
      <c r="AN58"/>
      <c r="AO58"/>
      <c r="AP58"/>
      <c r="AQ58"/>
      <c r="AR58" s="32"/>
    </row>
    <row r="59" spans="1:44" s="106" customFormat="1" x14ac:dyDescent="0.25">
      <c r="A59" s="293"/>
      <c r="B59" s="293"/>
      <c r="C59" s="293"/>
      <c r="D59" s="293"/>
      <c r="E59" s="293"/>
      <c r="F59" s="293"/>
      <c r="G59" s="293"/>
      <c r="H59" s="293"/>
      <c r="I59" s="293"/>
      <c r="J59" s="293"/>
      <c r="K59" s="293"/>
      <c r="L59" s="35"/>
      <c r="N59" s="32"/>
      <c r="O59" s="32"/>
      <c r="P59" s="32"/>
      <c r="Q59" s="32"/>
      <c r="R59" s="32"/>
      <c r="S59" s="32"/>
      <c r="T59" s="32"/>
      <c r="U59" s="32"/>
      <c r="V59" s="32"/>
      <c r="W59" s="32"/>
      <c r="X59" s="32"/>
      <c r="Y59" s="32"/>
      <c r="Z59" s="32"/>
      <c r="AA59" s="99"/>
      <c r="AB59" s="32"/>
      <c r="AC59" s="32"/>
      <c r="AD59" s="32"/>
      <c r="AE59" s="32"/>
      <c r="AF59" s="32"/>
      <c r="AG59" s="32"/>
      <c r="AH59" s="32"/>
      <c r="AI59" s="32"/>
      <c r="AJ59" s="32"/>
      <c r="AK59" s="32"/>
      <c r="AL59" s="32"/>
      <c r="AM59" s="32" t="s">
        <v>250</v>
      </c>
      <c r="AN59" s="32"/>
      <c r="AO59" s="32"/>
      <c r="AP59" s="32"/>
      <c r="AQ59" s="32"/>
      <c r="AR59" s="32"/>
    </row>
    <row r="60" spans="1:44" s="106" customFormat="1" x14ac:dyDescent="0.25">
      <c r="A60" s="131"/>
      <c r="B60" s="131"/>
      <c r="C60" s="131"/>
      <c r="D60" s="131"/>
      <c r="E60" s="131"/>
      <c r="F60" s="131"/>
      <c r="G60" s="131"/>
      <c r="H60" s="131"/>
      <c r="I60" s="282" t="s">
        <v>872</v>
      </c>
      <c r="J60" s="283"/>
      <c r="L60" s="37"/>
      <c r="AA60" s="99"/>
      <c r="AB60" s="32"/>
      <c r="AC60" s="32"/>
      <c r="AD60" s="32"/>
      <c r="AE60" s="32"/>
      <c r="AF60" s="32"/>
      <c r="AG60" s="32"/>
      <c r="AH60" s="32"/>
      <c r="AI60" s="32"/>
      <c r="AJ60" s="32"/>
      <c r="AK60" s="32"/>
      <c r="AL60" s="32"/>
      <c r="AM60" t="s">
        <v>913</v>
      </c>
      <c r="AN60" s="32"/>
      <c r="AO60" s="32"/>
      <c r="AP60" s="32"/>
      <c r="AQ60" s="32"/>
      <c r="AR60" s="32"/>
    </row>
    <row r="61" spans="1:44" s="106" customFormat="1" ht="14.25" customHeight="1" x14ac:dyDescent="0.25">
      <c r="A61" s="294" t="s">
        <v>235</v>
      </c>
      <c r="B61" s="295"/>
      <c r="C61" s="295"/>
      <c r="D61" s="295"/>
      <c r="E61" s="295"/>
      <c r="F61" s="295"/>
      <c r="G61" s="295"/>
      <c r="H61" s="295"/>
      <c r="I61" s="163"/>
      <c r="J61" s="30"/>
      <c r="L61" s="37" t="str">
        <f>IF(J61="","要記入",IF(AND(J61&gt;=1,J61&lt;=5),"ＯＫ","エラー"))</f>
        <v>要記入</v>
      </c>
      <c r="AA61" s="99"/>
      <c r="AB61" s="32"/>
      <c r="AC61" s="32"/>
      <c r="AD61" s="32"/>
      <c r="AE61" s="32"/>
      <c r="AF61" s="32"/>
      <c r="AG61" s="32"/>
      <c r="AH61" s="32"/>
      <c r="AI61" s="32"/>
      <c r="AJ61" s="32"/>
      <c r="AK61" s="32"/>
      <c r="AL61" s="32"/>
      <c r="AM61" t="s">
        <v>333</v>
      </c>
      <c r="AN61" s="32"/>
      <c r="AO61" s="32"/>
      <c r="AP61" s="32"/>
      <c r="AQ61" s="32"/>
      <c r="AR61" s="32"/>
    </row>
    <row r="62" spans="1:44" s="106" customFormat="1" x14ac:dyDescent="0.25">
      <c r="A62" s="287" t="s">
        <v>960</v>
      </c>
      <c r="B62" s="288"/>
      <c r="C62" s="288"/>
      <c r="D62" s="288"/>
      <c r="E62" s="288"/>
      <c r="F62" s="288"/>
      <c r="G62" s="288"/>
      <c r="H62" s="288"/>
      <c r="I62" s="288"/>
      <c r="J62" s="288"/>
      <c r="K62" s="288"/>
      <c r="L62" s="35"/>
      <c r="N62" s="32"/>
      <c r="O62" s="32"/>
      <c r="P62" s="32"/>
      <c r="Q62" s="32"/>
      <c r="R62" s="32"/>
      <c r="S62" s="32"/>
      <c r="T62" s="32"/>
      <c r="U62" s="32"/>
      <c r="V62" s="32"/>
      <c r="W62" s="32"/>
      <c r="X62" s="107"/>
      <c r="Y62" s="107"/>
      <c r="Z62" s="32"/>
      <c r="AA62" s="99"/>
      <c r="AB62" s="32"/>
      <c r="AC62" s="32"/>
      <c r="AD62" s="32"/>
      <c r="AE62" s="32"/>
      <c r="AF62" s="32"/>
      <c r="AG62" s="32"/>
      <c r="AH62" s="32"/>
      <c r="AI62" s="32"/>
      <c r="AJ62" s="32"/>
      <c r="AK62" s="32"/>
      <c r="AL62" s="32"/>
      <c r="AM62" s="32" t="s">
        <v>251</v>
      </c>
      <c r="AN62" s="32"/>
      <c r="AO62" s="32"/>
      <c r="AP62" s="32"/>
      <c r="AQ62" s="32"/>
      <c r="AR62" s="32"/>
    </row>
    <row r="63" spans="1:44" s="106" customFormat="1" x14ac:dyDescent="0.25">
      <c r="A63" s="288"/>
      <c r="B63" s="288"/>
      <c r="C63" s="288"/>
      <c r="D63" s="288"/>
      <c r="E63" s="288"/>
      <c r="F63" s="288"/>
      <c r="G63" s="288"/>
      <c r="H63" s="288"/>
      <c r="I63" s="288"/>
      <c r="J63" s="288"/>
      <c r="K63" s="288"/>
      <c r="L63" s="35"/>
      <c r="N63" s="284" t="s">
        <v>873</v>
      </c>
      <c r="O63" s="285"/>
      <c r="P63" s="285"/>
      <c r="Q63" s="285"/>
      <c r="R63" s="285"/>
      <c r="S63" s="285"/>
      <c r="T63" s="285"/>
      <c r="U63" s="285"/>
      <c r="V63" s="285"/>
      <c r="W63" s="285"/>
      <c r="X63" s="285"/>
      <c r="Y63" s="285"/>
      <c r="Z63" s="286"/>
      <c r="AA63" s="99"/>
      <c r="AB63" s="32"/>
      <c r="AC63" s="32"/>
      <c r="AD63" s="32"/>
      <c r="AE63" s="32"/>
      <c r="AF63" s="32"/>
      <c r="AG63" s="32"/>
      <c r="AH63" s="32"/>
      <c r="AI63" s="32"/>
      <c r="AJ63" s="32"/>
      <c r="AK63" s="32"/>
      <c r="AL63" s="32"/>
      <c r="AM63" s="32" t="s">
        <v>252</v>
      </c>
      <c r="AN63" s="32"/>
      <c r="AO63" s="32"/>
      <c r="AP63" s="32"/>
      <c r="AQ63" s="32"/>
      <c r="AR63" s="32"/>
    </row>
    <row r="64" spans="1:44" s="106" customFormat="1" ht="14.25" customHeight="1" x14ac:dyDescent="0.25">
      <c r="A64" s="288"/>
      <c r="B64" s="288"/>
      <c r="C64" s="288"/>
      <c r="D64" s="288"/>
      <c r="E64" s="288"/>
      <c r="F64" s="288"/>
      <c r="G64" s="288"/>
      <c r="H64" s="288"/>
      <c r="I64" s="288"/>
      <c r="J64" s="288"/>
      <c r="K64" s="288"/>
      <c r="L64" s="35"/>
      <c r="N64" s="271" t="s">
        <v>340</v>
      </c>
      <c r="O64" s="272"/>
      <c r="P64" s="272"/>
      <c r="Q64" s="272"/>
      <c r="R64" s="272"/>
      <c r="S64" s="272"/>
      <c r="T64" s="272"/>
      <c r="U64" s="272"/>
      <c r="V64" s="272"/>
      <c r="W64" s="272"/>
      <c r="X64" s="272"/>
      <c r="Y64" s="272"/>
      <c r="Z64" s="273"/>
      <c r="AA64" s="99"/>
      <c r="AB64" s="32"/>
      <c r="AC64" s="32"/>
      <c r="AD64" s="32"/>
      <c r="AE64" s="32"/>
      <c r="AF64" s="32"/>
      <c r="AG64" s="32"/>
      <c r="AH64" s="32"/>
      <c r="AI64" s="32"/>
      <c r="AJ64" s="32"/>
      <c r="AK64" s="32"/>
      <c r="AL64" s="32"/>
      <c r="AM64" s="32" t="s">
        <v>253</v>
      </c>
      <c r="AN64" s="32"/>
      <c r="AO64" s="32"/>
      <c r="AP64" s="32"/>
      <c r="AQ64" s="32"/>
      <c r="AR64" s="32"/>
    </row>
    <row r="65" spans="1:51" s="106" customFormat="1" x14ac:dyDescent="0.25">
      <c r="A65" s="288"/>
      <c r="B65" s="288"/>
      <c r="C65" s="288"/>
      <c r="D65" s="288"/>
      <c r="E65" s="288"/>
      <c r="F65" s="288"/>
      <c r="G65" s="288"/>
      <c r="H65" s="288"/>
      <c r="I65" s="288"/>
      <c r="J65" s="288"/>
      <c r="K65" s="288"/>
      <c r="L65" s="35"/>
      <c r="N65" s="271"/>
      <c r="O65" s="272"/>
      <c r="P65" s="272"/>
      <c r="Q65" s="272"/>
      <c r="R65" s="272"/>
      <c r="S65" s="272"/>
      <c r="T65" s="272"/>
      <c r="U65" s="272"/>
      <c r="V65" s="272"/>
      <c r="W65" s="272"/>
      <c r="X65" s="272"/>
      <c r="Y65" s="272"/>
      <c r="Z65" s="273"/>
      <c r="AA65" s="99"/>
      <c r="AB65" s="32"/>
      <c r="AC65" s="32"/>
      <c r="AD65" s="32"/>
      <c r="AE65" s="32"/>
      <c r="AF65" s="32"/>
      <c r="AG65" s="32"/>
      <c r="AH65" s="32"/>
      <c r="AI65" s="32"/>
      <c r="AJ65" s="32"/>
      <c r="AK65" s="32"/>
      <c r="AL65" s="32"/>
      <c r="AM65" t="s">
        <v>890</v>
      </c>
      <c r="AN65" s="32"/>
      <c r="AO65" s="32"/>
      <c r="AP65" s="32"/>
      <c r="AQ65" s="32"/>
      <c r="AR65" s="32"/>
    </row>
    <row r="66" spans="1:51" s="106" customFormat="1" x14ac:dyDescent="0.25">
      <c r="A66" s="288"/>
      <c r="B66" s="288"/>
      <c r="C66" s="288"/>
      <c r="D66" s="288"/>
      <c r="E66" s="288"/>
      <c r="F66" s="288"/>
      <c r="G66" s="288"/>
      <c r="H66" s="288"/>
      <c r="I66" s="288"/>
      <c r="J66" s="288"/>
      <c r="K66" s="288"/>
      <c r="L66" s="35"/>
      <c r="N66" s="271"/>
      <c r="O66" s="272"/>
      <c r="P66" s="272"/>
      <c r="Q66" s="272"/>
      <c r="R66" s="272"/>
      <c r="S66" s="272"/>
      <c r="T66" s="272"/>
      <c r="U66" s="272"/>
      <c r="V66" s="272"/>
      <c r="W66" s="272"/>
      <c r="X66" s="272"/>
      <c r="Y66" s="272"/>
      <c r="Z66" s="273"/>
      <c r="AA66" s="99"/>
      <c r="AB66" s="32"/>
      <c r="AC66" s="32"/>
      <c r="AD66" s="32"/>
      <c r="AE66" s="32"/>
      <c r="AF66" s="32"/>
      <c r="AG66" s="32"/>
      <c r="AH66" s="32"/>
      <c r="AI66" s="32"/>
      <c r="AJ66" s="32"/>
      <c r="AK66" s="32"/>
      <c r="AL66" s="32"/>
      <c r="AM66" s="32" t="s">
        <v>254</v>
      </c>
      <c r="AN66" s="32"/>
      <c r="AO66" s="32"/>
      <c r="AP66" s="32"/>
      <c r="AQ66" s="32"/>
      <c r="AR66" s="32"/>
    </row>
    <row r="67" spans="1:51" s="106" customFormat="1" x14ac:dyDescent="0.25">
      <c r="A67" s="288"/>
      <c r="B67" s="288"/>
      <c r="C67" s="288"/>
      <c r="D67" s="288"/>
      <c r="E67" s="288"/>
      <c r="F67" s="288"/>
      <c r="G67" s="288"/>
      <c r="H67" s="288"/>
      <c r="I67" s="288"/>
      <c r="J67" s="288"/>
      <c r="K67" s="288"/>
      <c r="L67" s="35"/>
      <c r="N67" s="271"/>
      <c r="O67" s="272"/>
      <c r="P67" s="272"/>
      <c r="Q67" s="272"/>
      <c r="R67" s="272"/>
      <c r="S67" s="272"/>
      <c r="T67" s="272"/>
      <c r="U67" s="272"/>
      <c r="V67" s="272"/>
      <c r="W67" s="272"/>
      <c r="X67" s="272"/>
      <c r="Y67" s="272"/>
      <c r="Z67" s="273"/>
      <c r="AA67" s="99"/>
      <c r="AB67" s="32"/>
      <c r="AC67" s="32"/>
      <c r="AD67" s="32"/>
      <c r="AE67" s="32"/>
      <c r="AF67" s="32"/>
      <c r="AG67" s="32"/>
      <c r="AH67" s="32"/>
      <c r="AI67" s="32"/>
      <c r="AJ67" s="32"/>
      <c r="AK67" s="32"/>
      <c r="AL67" s="32"/>
      <c r="AM67" t="s">
        <v>906</v>
      </c>
      <c r="AN67" s="32"/>
      <c r="AO67" s="32"/>
      <c r="AP67" s="32"/>
      <c r="AQ67" s="32"/>
      <c r="AR67" s="32"/>
      <c r="AS67" s="108"/>
      <c r="AT67" s="108"/>
      <c r="AU67" s="108"/>
      <c r="AV67" s="108"/>
      <c r="AW67" s="108"/>
      <c r="AX67" s="108"/>
    </row>
    <row r="68" spans="1:51" s="106" customFormat="1" ht="14.25" customHeight="1" x14ac:dyDescent="0.25">
      <c r="A68" s="164"/>
      <c r="B68" s="112"/>
      <c r="C68" s="112"/>
      <c r="D68" s="112"/>
      <c r="E68" s="112"/>
      <c r="F68" s="112"/>
      <c r="G68" s="112"/>
      <c r="H68" s="112"/>
      <c r="I68" s="112"/>
      <c r="J68" s="112"/>
      <c r="K68" s="112"/>
      <c r="L68" s="35"/>
      <c r="N68" s="271"/>
      <c r="O68" s="272"/>
      <c r="P68" s="272"/>
      <c r="Q68" s="272"/>
      <c r="R68" s="272"/>
      <c r="S68" s="272"/>
      <c r="T68" s="272"/>
      <c r="U68" s="272"/>
      <c r="V68" s="272"/>
      <c r="W68" s="272"/>
      <c r="X68" s="272"/>
      <c r="Y68" s="272"/>
      <c r="Z68" s="273"/>
      <c r="AA68" s="99"/>
      <c r="AB68" s="32"/>
      <c r="AC68" s="32"/>
      <c r="AD68" s="32"/>
      <c r="AE68" s="32"/>
      <c r="AF68" s="32"/>
      <c r="AG68" s="32"/>
      <c r="AH68" s="32"/>
      <c r="AI68" s="32"/>
      <c r="AJ68" s="32"/>
      <c r="AK68" s="32"/>
      <c r="AL68" s="32"/>
      <c r="AM68" t="s">
        <v>891</v>
      </c>
      <c r="AN68" s="32"/>
      <c r="AO68" s="32"/>
      <c r="AP68" s="32"/>
      <c r="AQ68" s="32"/>
      <c r="AR68" s="32"/>
      <c r="AS68" s="108"/>
      <c r="AT68" s="108"/>
      <c r="AU68" s="108"/>
      <c r="AV68" s="108"/>
      <c r="AW68" s="108"/>
      <c r="AX68" s="108"/>
    </row>
    <row r="69" spans="1:51" s="106" customFormat="1" x14ac:dyDescent="0.25">
      <c r="A69" s="165" t="s">
        <v>236</v>
      </c>
      <c r="I69" s="131"/>
      <c r="J69" s="30"/>
      <c r="L69" s="37" t="str">
        <f>IF(J69="","要記入",IF(AND(J69&gt;=1,J69&lt;=2),"ＯＫ","エラー"))</f>
        <v>要記入</v>
      </c>
      <c r="N69" s="271"/>
      <c r="O69" s="272"/>
      <c r="P69" s="272"/>
      <c r="Q69" s="272"/>
      <c r="R69" s="272"/>
      <c r="S69" s="272"/>
      <c r="T69" s="272"/>
      <c r="U69" s="272"/>
      <c r="V69" s="272"/>
      <c r="W69" s="272"/>
      <c r="X69" s="272"/>
      <c r="Y69" s="272"/>
      <c r="Z69" s="273"/>
      <c r="AA69" s="99"/>
      <c r="AB69" s="32"/>
      <c r="AC69" s="32"/>
      <c r="AD69" s="32"/>
      <c r="AE69" s="32"/>
      <c r="AF69" s="32"/>
      <c r="AG69" s="32"/>
      <c r="AH69" s="32"/>
      <c r="AI69" s="32"/>
      <c r="AJ69" s="32"/>
      <c r="AK69" s="32"/>
      <c r="AL69" s="32"/>
      <c r="AM69" t="s">
        <v>902</v>
      </c>
      <c r="AN69" s="32"/>
      <c r="AO69" s="32"/>
      <c r="AP69" s="32"/>
      <c r="AQ69" s="32"/>
      <c r="AR69" s="32"/>
      <c r="AS69" s="108"/>
      <c r="AT69" s="108"/>
      <c r="AU69" s="108"/>
      <c r="AV69" s="108"/>
      <c r="AW69" s="108"/>
      <c r="AX69" s="108"/>
    </row>
    <row r="70" spans="1:51" s="106" customFormat="1" x14ac:dyDescent="0.25">
      <c r="A70" s="293" t="s">
        <v>961</v>
      </c>
      <c r="B70" s="293"/>
      <c r="C70" s="293"/>
      <c r="D70" s="293"/>
      <c r="E70" s="293"/>
      <c r="F70" s="293"/>
      <c r="G70" s="293"/>
      <c r="H70" s="293"/>
      <c r="I70" s="293"/>
      <c r="J70" s="293"/>
      <c r="K70" s="293"/>
      <c r="L70" s="35"/>
      <c r="N70" s="271"/>
      <c r="O70" s="272"/>
      <c r="P70" s="272"/>
      <c r="Q70" s="272"/>
      <c r="R70" s="272"/>
      <c r="S70" s="272"/>
      <c r="T70" s="272"/>
      <c r="U70" s="272"/>
      <c r="V70" s="272"/>
      <c r="W70" s="272"/>
      <c r="X70" s="272"/>
      <c r="Y70" s="272"/>
      <c r="Z70" s="273"/>
      <c r="AA70" s="99"/>
      <c r="AB70" s="32"/>
      <c r="AC70" s="32"/>
      <c r="AD70" s="32"/>
      <c r="AE70" s="32"/>
      <c r="AF70" s="32"/>
      <c r="AG70" s="32"/>
      <c r="AH70" s="32"/>
      <c r="AI70" s="32"/>
      <c r="AJ70" s="32"/>
      <c r="AK70" s="32"/>
      <c r="AL70" s="32"/>
      <c r="AM70" s="32" t="s">
        <v>146</v>
      </c>
      <c r="AN70" s="32"/>
      <c r="AO70" s="32"/>
      <c r="AP70" s="32"/>
      <c r="AQ70" s="32"/>
      <c r="AR70" s="32"/>
      <c r="AS70" s="108"/>
      <c r="AT70" s="108"/>
      <c r="AU70" s="108"/>
      <c r="AV70" s="108"/>
      <c r="AW70" s="108"/>
      <c r="AX70" s="108"/>
    </row>
    <row r="71" spans="1:51" s="106" customFormat="1" x14ac:dyDescent="0.25">
      <c r="A71" s="293"/>
      <c r="B71" s="293"/>
      <c r="C71" s="293"/>
      <c r="D71" s="293"/>
      <c r="E71" s="293"/>
      <c r="F71" s="293"/>
      <c r="G71" s="293"/>
      <c r="H71" s="293"/>
      <c r="I71" s="293"/>
      <c r="J71" s="293"/>
      <c r="K71" s="293"/>
      <c r="L71" s="35"/>
      <c r="N71" s="271"/>
      <c r="O71" s="272"/>
      <c r="P71" s="272"/>
      <c r="Q71" s="272"/>
      <c r="R71" s="272"/>
      <c r="S71" s="272"/>
      <c r="T71" s="272"/>
      <c r="U71" s="272"/>
      <c r="V71" s="272"/>
      <c r="W71" s="272"/>
      <c r="X71" s="272"/>
      <c r="Y71" s="272"/>
      <c r="Z71" s="273"/>
      <c r="AA71" s="99"/>
      <c r="AB71" s="32"/>
      <c r="AC71" s="32"/>
      <c r="AD71" s="32"/>
      <c r="AE71" s="32"/>
      <c r="AF71" s="32"/>
      <c r="AG71" s="32"/>
      <c r="AH71" s="32"/>
      <c r="AI71" s="32"/>
      <c r="AJ71" s="32"/>
      <c r="AK71" s="32"/>
      <c r="AL71" s="32"/>
      <c r="AM71" s="32" t="s">
        <v>147</v>
      </c>
      <c r="AN71" s="32"/>
      <c r="AO71" s="32"/>
      <c r="AP71" s="32"/>
      <c r="AQ71" s="32"/>
      <c r="AR71" s="32"/>
    </row>
    <row r="72" spans="1:51" s="106" customFormat="1" ht="14.25" customHeight="1" x14ac:dyDescent="0.25">
      <c r="A72" s="293"/>
      <c r="B72" s="293"/>
      <c r="C72" s="293"/>
      <c r="D72" s="293"/>
      <c r="E72" s="293"/>
      <c r="F72" s="293"/>
      <c r="G72" s="293"/>
      <c r="H72" s="293"/>
      <c r="I72" s="293"/>
      <c r="J72" s="293"/>
      <c r="K72" s="293"/>
      <c r="L72" s="35"/>
      <c r="N72" s="271"/>
      <c r="O72" s="272"/>
      <c r="P72" s="272"/>
      <c r="Q72" s="272"/>
      <c r="R72" s="272"/>
      <c r="S72" s="272"/>
      <c r="T72" s="272"/>
      <c r="U72" s="272"/>
      <c r="V72" s="272"/>
      <c r="W72" s="272"/>
      <c r="X72" s="272"/>
      <c r="Y72" s="272"/>
      <c r="Z72" s="273"/>
      <c r="AA72" s="99"/>
      <c r="AB72" s="32"/>
      <c r="AC72" s="32"/>
      <c r="AD72" s="32"/>
      <c r="AE72" s="32"/>
      <c r="AF72" s="32"/>
      <c r="AG72" s="32"/>
      <c r="AH72" s="32"/>
      <c r="AI72" s="32"/>
      <c r="AJ72" s="32"/>
      <c r="AK72" s="32"/>
      <c r="AL72" s="32"/>
      <c r="AM72" s="32" t="s">
        <v>148</v>
      </c>
      <c r="AN72" s="32"/>
      <c r="AO72" s="32"/>
      <c r="AP72" s="32"/>
      <c r="AQ72" s="32"/>
    </row>
    <row r="73" spans="1:51" s="106" customFormat="1" ht="14.25" customHeight="1" x14ac:dyDescent="0.25">
      <c r="A73" s="293"/>
      <c r="B73" s="293"/>
      <c r="C73" s="293"/>
      <c r="D73" s="293"/>
      <c r="E73" s="293"/>
      <c r="F73" s="293"/>
      <c r="G73" s="293"/>
      <c r="H73" s="293"/>
      <c r="I73" s="293"/>
      <c r="J73" s="293"/>
      <c r="K73" s="293"/>
      <c r="L73" s="35"/>
      <c r="N73" s="271"/>
      <c r="O73" s="272"/>
      <c r="P73" s="272"/>
      <c r="Q73" s="272"/>
      <c r="R73" s="272"/>
      <c r="S73" s="272"/>
      <c r="T73" s="272"/>
      <c r="U73" s="272"/>
      <c r="V73" s="272"/>
      <c r="W73" s="272"/>
      <c r="X73" s="272"/>
      <c r="Y73" s="272"/>
      <c r="Z73" s="273"/>
      <c r="AA73" s="99"/>
      <c r="AB73" s="32"/>
      <c r="AC73" s="32"/>
      <c r="AD73" s="32"/>
      <c r="AE73" s="32"/>
      <c r="AF73" s="32"/>
      <c r="AG73" s="32"/>
      <c r="AI73" s="32"/>
      <c r="AJ73" s="32"/>
      <c r="AK73" s="32"/>
      <c r="AL73" s="32"/>
      <c r="AM73" t="s">
        <v>892</v>
      </c>
      <c r="AN73" s="32"/>
      <c r="AO73" s="32"/>
      <c r="AP73" s="32"/>
      <c r="AQ73" s="32"/>
    </row>
    <row r="74" spans="1:51" s="106" customFormat="1" x14ac:dyDescent="0.25">
      <c r="A74" s="293"/>
      <c r="B74" s="293"/>
      <c r="C74" s="293"/>
      <c r="D74" s="293"/>
      <c r="E74" s="293"/>
      <c r="F74" s="293"/>
      <c r="G74" s="293"/>
      <c r="H74" s="293"/>
      <c r="I74" s="293"/>
      <c r="J74" s="293"/>
      <c r="K74" s="293"/>
      <c r="L74" s="35"/>
      <c r="N74" s="274"/>
      <c r="O74" s="275"/>
      <c r="P74" s="275"/>
      <c r="Q74" s="275"/>
      <c r="R74" s="275"/>
      <c r="S74" s="275"/>
      <c r="T74" s="275"/>
      <c r="U74" s="275"/>
      <c r="V74" s="275"/>
      <c r="W74" s="275"/>
      <c r="X74" s="275"/>
      <c r="Y74" s="275"/>
      <c r="Z74" s="276"/>
      <c r="AA74" s="99"/>
      <c r="AB74" s="32"/>
      <c r="AC74" s="32"/>
      <c r="AM74" s="32" t="s">
        <v>148</v>
      </c>
      <c r="AR74" s="108"/>
    </row>
    <row r="75" spans="1:51" s="106" customFormat="1" x14ac:dyDescent="0.25">
      <c r="A75" s="293"/>
      <c r="B75" s="293"/>
      <c r="C75" s="293"/>
      <c r="D75" s="293"/>
      <c r="E75" s="293"/>
      <c r="F75" s="293"/>
      <c r="G75" s="293"/>
      <c r="H75" s="293"/>
      <c r="I75" s="293"/>
      <c r="J75" s="293"/>
      <c r="K75" s="293"/>
      <c r="L75" s="35"/>
      <c r="AA75" s="99"/>
      <c r="AM75" s="32" t="s">
        <v>149</v>
      </c>
      <c r="AR75" s="108"/>
      <c r="AS75" s="33"/>
      <c r="AT75" s="33"/>
      <c r="AU75" s="33"/>
      <c r="AV75" s="33"/>
      <c r="AW75" s="33"/>
      <c r="AX75" s="33"/>
    </row>
    <row r="76" spans="1:51" s="108" customFormat="1" ht="13.5" customHeight="1" x14ac:dyDescent="0.25">
      <c r="A76" s="164"/>
      <c r="B76" s="164"/>
      <c r="C76" s="164"/>
      <c r="D76" s="164"/>
      <c r="E76" s="164"/>
      <c r="F76" s="164"/>
      <c r="G76" s="164"/>
      <c r="H76" s="164"/>
      <c r="I76" s="164"/>
      <c r="J76" s="164"/>
      <c r="K76" s="164"/>
      <c r="L76" s="35"/>
      <c r="M76" s="106"/>
      <c r="AA76" s="99"/>
      <c r="AE76" s="106"/>
      <c r="AF76" s="106"/>
      <c r="AG76" s="106"/>
      <c r="AH76" s="106"/>
      <c r="AI76" s="106"/>
      <c r="AM76" t="s">
        <v>893</v>
      </c>
      <c r="AS76" s="33"/>
      <c r="AT76" s="33"/>
      <c r="AU76" s="33"/>
      <c r="AV76" s="33"/>
      <c r="AW76" s="33"/>
      <c r="AX76" s="33"/>
      <c r="AY76" s="106"/>
    </row>
    <row r="77" spans="1:51" s="108" customFormat="1" x14ac:dyDescent="0.25">
      <c r="A77" s="165" t="s">
        <v>237</v>
      </c>
      <c r="B77" s="106"/>
      <c r="C77" s="106"/>
      <c r="D77" s="106"/>
      <c r="E77" s="106"/>
      <c r="F77" s="106"/>
      <c r="G77" s="106"/>
      <c r="H77" s="106"/>
      <c r="I77" s="131"/>
      <c r="J77" s="30"/>
      <c r="K77" s="106"/>
      <c r="L77" s="37" t="str">
        <f>IF(J77="","要記入",IF(AND(J77&gt;=1,J77&lt;=2),"ＯＫ","エラー"))</f>
        <v>要記入</v>
      </c>
      <c r="M77" s="106"/>
      <c r="AA77" s="99"/>
      <c r="AE77" s="106"/>
      <c r="AF77" s="106"/>
      <c r="AG77" s="106"/>
      <c r="AH77" s="106"/>
      <c r="AI77" s="106"/>
      <c r="AM77" s="32" t="s">
        <v>150</v>
      </c>
      <c r="AS77" s="33"/>
      <c r="AT77" s="33"/>
      <c r="AU77" s="33"/>
      <c r="AV77" s="33"/>
      <c r="AW77" s="33"/>
      <c r="AX77" s="33"/>
      <c r="AY77" s="106"/>
    </row>
    <row r="78" spans="1:51" s="108" customFormat="1" x14ac:dyDescent="0.25">
      <c r="A78" s="287" t="s">
        <v>238</v>
      </c>
      <c r="B78" s="287"/>
      <c r="C78" s="287"/>
      <c r="D78" s="287"/>
      <c r="E78" s="287"/>
      <c r="F78" s="287"/>
      <c r="G78" s="287"/>
      <c r="H78" s="287"/>
      <c r="I78" s="287"/>
      <c r="J78" s="287"/>
      <c r="K78" s="287"/>
      <c r="L78" s="35"/>
      <c r="M78" s="106"/>
      <c r="T78" s="261" t="s">
        <v>967</v>
      </c>
      <c r="AA78" s="99"/>
      <c r="AE78" s="106"/>
      <c r="AF78" s="106"/>
      <c r="AG78" s="106"/>
      <c r="AH78" s="106"/>
      <c r="AI78" s="106"/>
      <c r="AM78" t="s">
        <v>894</v>
      </c>
      <c r="AR78" s="106"/>
      <c r="AS78" s="33"/>
      <c r="AT78" s="33"/>
      <c r="AU78" s="33"/>
      <c r="AV78" s="33"/>
      <c r="AW78" s="33"/>
      <c r="AX78" s="33"/>
      <c r="AY78" s="106"/>
    </row>
    <row r="79" spans="1:51" s="108" customFormat="1" ht="14.25" customHeight="1" x14ac:dyDescent="0.25">
      <c r="A79" s="287"/>
      <c r="B79" s="287"/>
      <c r="C79" s="287"/>
      <c r="D79" s="287"/>
      <c r="E79" s="287"/>
      <c r="F79" s="287"/>
      <c r="G79" s="287"/>
      <c r="H79" s="287"/>
      <c r="I79" s="287"/>
      <c r="J79" s="287"/>
      <c r="K79" s="287"/>
      <c r="L79" s="35"/>
      <c r="M79" s="106"/>
      <c r="T79" s="100"/>
      <c r="AA79" s="99"/>
      <c r="AE79" s="106"/>
      <c r="AF79" s="106"/>
      <c r="AG79" s="106"/>
      <c r="AH79" s="106"/>
      <c r="AI79" s="106"/>
      <c r="AM79" s="32" t="s">
        <v>151</v>
      </c>
      <c r="AR79" s="106"/>
      <c r="AS79" s="33"/>
      <c r="AT79" s="33"/>
      <c r="AU79" s="33"/>
      <c r="AV79" s="33"/>
      <c r="AW79" s="33"/>
      <c r="AX79" s="33"/>
    </row>
    <row r="80" spans="1:51" s="106" customFormat="1" ht="14.25" customHeight="1" x14ac:dyDescent="0.25">
      <c r="A80" s="287"/>
      <c r="B80" s="287"/>
      <c r="C80" s="287"/>
      <c r="D80" s="287"/>
      <c r="E80" s="287"/>
      <c r="F80" s="287"/>
      <c r="G80" s="287"/>
      <c r="H80" s="287"/>
      <c r="I80" s="287"/>
      <c r="J80" s="287"/>
      <c r="K80" s="287"/>
      <c r="L80" s="35"/>
      <c r="T80" s="100"/>
      <c r="AA80" s="99"/>
      <c r="AM80" t="s">
        <v>895</v>
      </c>
      <c r="AS80" s="33"/>
      <c r="AT80" s="33"/>
      <c r="AU80" s="33"/>
      <c r="AV80" s="33"/>
      <c r="AW80" s="33"/>
      <c r="AX80" s="33"/>
      <c r="AY80" s="108"/>
    </row>
    <row r="81" spans="1:51" s="106" customFormat="1" x14ac:dyDescent="0.25">
      <c r="A81" s="287"/>
      <c r="B81" s="287"/>
      <c r="C81" s="287"/>
      <c r="D81" s="287"/>
      <c r="E81" s="287"/>
      <c r="F81" s="287"/>
      <c r="G81" s="287"/>
      <c r="H81" s="287"/>
      <c r="I81" s="287"/>
      <c r="J81" s="287"/>
      <c r="K81" s="287"/>
      <c r="L81" s="35"/>
      <c r="T81" s="100"/>
      <c r="AA81" s="99"/>
      <c r="AM81" s="32" t="s">
        <v>152</v>
      </c>
      <c r="AS81" s="33"/>
      <c r="AT81" s="33"/>
      <c r="AU81" s="33"/>
      <c r="AV81" s="33"/>
      <c r="AW81" s="33"/>
      <c r="AX81" s="33"/>
      <c r="AY81" s="108"/>
    </row>
    <row r="82" spans="1:51" s="106" customFormat="1" x14ac:dyDescent="0.25">
      <c r="A82" s="287"/>
      <c r="B82" s="287"/>
      <c r="C82" s="287"/>
      <c r="D82" s="287"/>
      <c r="E82" s="287"/>
      <c r="F82" s="287"/>
      <c r="G82" s="287"/>
      <c r="H82" s="287"/>
      <c r="I82" s="287"/>
      <c r="J82" s="287"/>
      <c r="K82" s="287"/>
      <c r="L82" s="35"/>
      <c r="T82" s="100"/>
      <c r="AA82" s="99"/>
      <c r="AM82" t="s">
        <v>177</v>
      </c>
      <c r="AR82" s="33"/>
      <c r="AS82" s="33"/>
      <c r="AT82" s="33"/>
      <c r="AU82" s="33"/>
      <c r="AV82" s="33"/>
      <c r="AW82" s="33"/>
      <c r="AX82" s="33"/>
    </row>
    <row r="83" spans="1:51" s="106" customFormat="1" x14ac:dyDescent="0.25">
      <c r="A83" s="164"/>
      <c r="B83" s="164"/>
      <c r="C83" s="164"/>
      <c r="D83" s="164"/>
      <c r="E83" s="164"/>
      <c r="F83" s="164"/>
      <c r="G83" s="164"/>
      <c r="H83" s="164"/>
      <c r="I83" s="164"/>
      <c r="J83" s="164"/>
      <c r="K83" s="164"/>
      <c r="L83" s="35"/>
      <c r="T83" s="100"/>
      <c r="AA83" s="99"/>
      <c r="AH83" s="32"/>
      <c r="AM83" s="32" t="s">
        <v>153</v>
      </c>
      <c r="AR83" s="33"/>
      <c r="AS83" s="33"/>
      <c r="AT83" s="33"/>
      <c r="AU83" s="33"/>
      <c r="AV83" s="33"/>
      <c r="AW83" s="33"/>
      <c r="AX83" s="33"/>
    </row>
    <row r="84" spans="1:51" x14ac:dyDescent="0.25">
      <c r="A84" s="165" t="s">
        <v>300</v>
      </c>
      <c r="B84" s="111"/>
      <c r="C84" s="111"/>
      <c r="D84" s="50"/>
      <c r="E84" s="50"/>
      <c r="F84" s="50"/>
      <c r="G84" s="50"/>
      <c r="H84" s="112"/>
      <c r="I84" s="106"/>
      <c r="J84" s="106"/>
      <c r="K84" s="106"/>
      <c r="L84" s="35"/>
      <c r="T84" s="100"/>
      <c r="AE84" s="106"/>
      <c r="AF84" s="106"/>
      <c r="AG84" s="106"/>
      <c r="AH84" s="32"/>
      <c r="AI84" s="32"/>
      <c r="AM84" t="s">
        <v>904</v>
      </c>
      <c r="AR84" s="32"/>
      <c r="AY84" s="106"/>
    </row>
    <row r="85" spans="1:51" x14ac:dyDescent="0.25">
      <c r="A85" s="110"/>
      <c r="B85" s="289" t="s">
        <v>302</v>
      </c>
      <c r="C85" s="289"/>
      <c r="D85" s="289"/>
      <c r="E85" s="289"/>
      <c r="F85" s="289"/>
      <c r="G85" s="289"/>
      <c r="H85" s="289"/>
      <c r="I85" s="289"/>
      <c r="J85" s="289"/>
      <c r="K85" s="289"/>
      <c r="L85" s="35"/>
      <c r="T85" s="100"/>
      <c r="AE85" s="106"/>
      <c r="AF85" s="106"/>
      <c r="AG85" s="106"/>
      <c r="AH85" s="32"/>
      <c r="AI85" s="32"/>
      <c r="AM85" s="32" t="s">
        <v>154</v>
      </c>
      <c r="AR85" s="32"/>
      <c r="AY85" s="106"/>
    </row>
    <row r="86" spans="1:51" x14ac:dyDescent="0.25">
      <c r="A86" s="106"/>
      <c r="B86" s="106"/>
      <c r="C86" s="108"/>
      <c r="D86" s="108"/>
      <c r="E86" s="108"/>
      <c r="F86" s="108"/>
      <c r="G86" s="106"/>
      <c r="H86" s="106"/>
      <c r="I86" s="106"/>
      <c r="J86" s="106"/>
      <c r="K86" s="106"/>
      <c r="T86" s="100"/>
      <c r="AH86" s="32"/>
      <c r="AI86" s="32"/>
      <c r="AJ86" s="32"/>
      <c r="AK86" s="32"/>
      <c r="AL86" s="32"/>
      <c r="AM86" s="32" t="s">
        <v>155</v>
      </c>
      <c r="AN86" s="32"/>
      <c r="AO86" s="32"/>
      <c r="AP86" s="32"/>
      <c r="AQ86" s="32"/>
      <c r="AR86" s="32"/>
    </row>
    <row r="87" spans="1:51" x14ac:dyDescent="0.25">
      <c r="A87" s="151" t="s">
        <v>301</v>
      </c>
      <c r="B87" s="131"/>
      <c r="C87" s="131"/>
      <c r="D87" s="131"/>
      <c r="E87" s="131"/>
      <c r="F87" s="155"/>
      <c r="G87" s="131"/>
      <c r="H87" s="131"/>
      <c r="I87" s="131"/>
      <c r="J87" s="131"/>
      <c r="K87" s="131"/>
      <c r="M87" s="108"/>
      <c r="T87" s="100"/>
      <c r="AH87" s="32"/>
      <c r="AI87" s="32"/>
      <c r="AJ87" s="32"/>
      <c r="AK87" s="32"/>
      <c r="AL87" s="32"/>
      <c r="AM87" t="s">
        <v>896</v>
      </c>
      <c r="AN87" s="32"/>
      <c r="AO87" s="32"/>
      <c r="AP87" s="32"/>
      <c r="AQ87" s="32"/>
    </row>
    <row r="88" spans="1:51" x14ac:dyDescent="0.25">
      <c r="A88" s="302" t="s">
        <v>14</v>
      </c>
      <c r="B88" s="302"/>
      <c r="C88" s="328"/>
      <c r="D88" s="328"/>
      <c r="E88" s="328"/>
      <c r="F88" s="328"/>
      <c r="G88" s="328"/>
      <c r="H88" s="114" t="s">
        <v>67</v>
      </c>
      <c r="I88" s="131"/>
      <c r="J88" s="131"/>
      <c r="K88" s="131"/>
      <c r="L88" s="35" t="str">
        <f>IF(C88="","要入力","ＯＫ")</f>
        <v>要入力</v>
      </c>
      <c r="M88" s="106"/>
      <c r="T88" s="100"/>
      <c r="AH88" s="32"/>
      <c r="AI88" s="32"/>
      <c r="AJ88" s="32"/>
      <c r="AK88" s="32"/>
      <c r="AL88" s="32"/>
      <c r="AM88" t="s">
        <v>178</v>
      </c>
      <c r="AN88" s="32"/>
      <c r="AO88" s="32"/>
      <c r="AP88" s="32"/>
      <c r="AQ88" s="32"/>
    </row>
    <row r="89" spans="1:51" x14ac:dyDescent="0.25">
      <c r="A89" s="302" t="s">
        <v>15</v>
      </c>
      <c r="B89" s="246" t="s">
        <v>16</v>
      </c>
      <c r="C89" s="251" t="str">
        <f>IF($B$18="","",VLOOKUP($B$18,データ集!$B$29:$G$128,4,FALSE))</f>
        <v/>
      </c>
      <c r="D89" s="247" t="s">
        <v>17</v>
      </c>
      <c r="E89" s="290" t="str">
        <f>IF($B$18="","",VLOOKUP($B$18,データ集!$B$29:$G$128,6,FALSE))</f>
        <v/>
      </c>
      <c r="F89" s="291" t="s">
        <v>758</v>
      </c>
      <c r="G89" s="292" t="s">
        <v>758</v>
      </c>
      <c r="H89" s="166" t="s">
        <v>165</v>
      </c>
      <c r="I89" s="131"/>
      <c r="J89" s="131"/>
      <c r="K89" s="131"/>
      <c r="L89" s="35" t="str">
        <f>IF(E89="","要入力","ＯＫ")</f>
        <v>要入力</v>
      </c>
      <c r="T89" s="100"/>
      <c r="AE89" s="106"/>
      <c r="AF89" s="106"/>
      <c r="AG89" s="106"/>
      <c r="AH89" s="32"/>
      <c r="AI89" s="32"/>
      <c r="AJ89" s="32"/>
      <c r="AK89" s="32"/>
      <c r="AL89" s="32"/>
      <c r="AM89" t="s">
        <v>911</v>
      </c>
      <c r="AN89" s="32"/>
      <c r="AO89" s="32"/>
      <c r="AP89" s="32"/>
      <c r="AQ89" s="32"/>
    </row>
    <row r="90" spans="1:51" ht="13.5" customHeight="1" x14ac:dyDescent="0.25">
      <c r="A90" s="302"/>
      <c r="B90" s="248" t="s">
        <v>18</v>
      </c>
      <c r="C90" s="290" t="str">
        <f>IF($B$18="","",VLOOKUP($B$18,データ集!$B$29:$G$128,5,FALSE))</f>
        <v/>
      </c>
      <c r="D90" s="291" t="s">
        <v>758</v>
      </c>
      <c r="E90" s="291" t="s">
        <v>758</v>
      </c>
      <c r="F90" s="291" t="s">
        <v>758</v>
      </c>
      <c r="G90" s="292" t="s">
        <v>758</v>
      </c>
      <c r="H90" s="114"/>
      <c r="I90" s="131"/>
      <c r="J90" s="131"/>
      <c r="K90" s="131"/>
      <c r="L90" s="35" t="str">
        <f>IF(C90="","要入力","ＯＫ")</f>
        <v>要入力</v>
      </c>
      <c r="T90" s="100"/>
      <c r="AE90" s="106"/>
      <c r="AF90" s="106"/>
      <c r="AG90" s="106"/>
      <c r="AH90" s="32"/>
      <c r="AI90" s="32"/>
      <c r="AJ90" s="32"/>
      <c r="AK90" s="32"/>
      <c r="AL90" s="32"/>
      <c r="AM90" t="s">
        <v>922</v>
      </c>
      <c r="AN90" s="32"/>
      <c r="AO90" s="32"/>
      <c r="AP90" s="32"/>
      <c r="AQ90" s="32"/>
      <c r="AR90" s="32"/>
    </row>
    <row r="91" spans="1:51" x14ac:dyDescent="0.25">
      <c r="A91" s="302" t="s">
        <v>19</v>
      </c>
      <c r="B91" s="302"/>
      <c r="C91" s="328"/>
      <c r="D91" s="328"/>
      <c r="E91" s="328"/>
      <c r="F91" s="328"/>
      <c r="G91" s="328"/>
      <c r="H91" s="114" t="s">
        <v>20</v>
      </c>
      <c r="I91" s="131"/>
      <c r="J91" s="131"/>
      <c r="K91" s="131"/>
      <c r="L91" s="35" t="str">
        <f>IF(C91="","要入力","ＯＫ")</f>
        <v>要入力</v>
      </c>
      <c r="T91" s="100"/>
      <c r="AE91" s="106"/>
      <c r="AF91" s="106"/>
      <c r="AG91" s="106"/>
      <c r="AH91" s="32"/>
      <c r="AI91" s="32"/>
      <c r="AJ91" s="32"/>
      <c r="AK91" s="32"/>
      <c r="AL91" s="32"/>
      <c r="AM91" t="s">
        <v>905</v>
      </c>
      <c r="AN91" s="32"/>
      <c r="AO91" s="32"/>
      <c r="AP91" s="32"/>
      <c r="AQ91" s="32"/>
      <c r="AR91" s="32"/>
    </row>
    <row r="92" spans="1:51" ht="13.5" customHeight="1" x14ac:dyDescent="0.25">
      <c r="A92" s="390" t="s">
        <v>21</v>
      </c>
      <c r="B92" s="249" t="s">
        <v>16</v>
      </c>
      <c r="C92" s="252"/>
      <c r="D92" s="247" t="s">
        <v>17</v>
      </c>
      <c r="E92" s="297"/>
      <c r="F92" s="298"/>
      <c r="G92" s="299"/>
      <c r="H92" s="114" t="s">
        <v>22</v>
      </c>
      <c r="I92" s="131"/>
      <c r="J92" s="131"/>
      <c r="K92" s="131"/>
      <c r="L92" s="35" t="str">
        <f>IF(E92="","要入力","ＯＫ")</f>
        <v>要入力</v>
      </c>
      <c r="T92" s="100"/>
      <c r="AE92" s="106"/>
      <c r="AF92" s="106"/>
      <c r="AG92" s="106"/>
      <c r="AH92" s="32"/>
      <c r="AI92" s="32"/>
      <c r="AJ92" s="32"/>
      <c r="AK92" s="32"/>
      <c r="AL92" s="32"/>
      <c r="AM92" s="32" t="s">
        <v>156</v>
      </c>
      <c r="AN92" s="32"/>
      <c r="AO92" s="32"/>
      <c r="AP92" s="32"/>
      <c r="AQ92" s="32"/>
      <c r="AR92" s="32"/>
    </row>
    <row r="93" spans="1:51" ht="14.25" customHeight="1" x14ac:dyDescent="0.25">
      <c r="A93" s="390"/>
      <c r="B93" s="250" t="s">
        <v>18</v>
      </c>
      <c r="C93" s="297"/>
      <c r="D93" s="298"/>
      <c r="E93" s="298"/>
      <c r="F93" s="298"/>
      <c r="G93" s="299"/>
      <c r="H93" s="114"/>
      <c r="I93" s="131"/>
      <c r="J93" s="131"/>
      <c r="K93" s="131"/>
      <c r="L93" s="35" t="str">
        <f>IF(C93="","要入力","ＯＫ")</f>
        <v>要入力</v>
      </c>
      <c r="T93" s="100"/>
      <c r="AE93" s="106"/>
      <c r="AF93" s="106"/>
      <c r="AG93" s="106"/>
      <c r="AH93" s="32"/>
      <c r="AI93" s="32"/>
      <c r="AJ93" s="32"/>
      <c r="AK93" s="32"/>
      <c r="AL93" s="32"/>
      <c r="AM93" s="32" t="s">
        <v>157</v>
      </c>
      <c r="AN93" s="32"/>
      <c r="AO93" s="32"/>
      <c r="AP93" s="32"/>
      <c r="AQ93" s="32"/>
      <c r="AR93" s="32"/>
    </row>
    <row r="94" spans="1:51" x14ac:dyDescent="0.25">
      <c r="A94" s="390"/>
      <c r="B94" s="327" t="s">
        <v>23</v>
      </c>
      <c r="C94" s="327"/>
      <c r="D94" s="389"/>
      <c r="E94" s="389"/>
      <c r="F94" s="389"/>
      <c r="G94" s="389"/>
      <c r="H94" s="114" t="s">
        <v>24</v>
      </c>
      <c r="I94" s="131"/>
      <c r="J94" s="131"/>
      <c r="K94" s="131"/>
      <c r="L94" s="35" t="str">
        <f>IF(D94="","要入力","ＯＫ")</f>
        <v>要入力</v>
      </c>
      <c r="T94" s="100"/>
      <c r="AH94" s="32"/>
      <c r="AI94" s="32"/>
      <c r="AJ94" s="32"/>
      <c r="AK94" s="32"/>
      <c r="AL94" s="32"/>
      <c r="AM94" s="32" t="s">
        <v>158</v>
      </c>
      <c r="AN94" s="32"/>
      <c r="AO94" s="32"/>
      <c r="AP94" s="32"/>
      <c r="AQ94" s="32"/>
      <c r="AR94" s="32"/>
    </row>
    <row r="95" spans="1:51" x14ac:dyDescent="0.25">
      <c r="A95" s="110"/>
      <c r="B95" s="111"/>
      <c r="C95" s="111"/>
      <c r="D95" s="50"/>
      <c r="E95" s="50"/>
      <c r="F95" s="50"/>
      <c r="G95" s="50"/>
      <c r="H95" s="112"/>
      <c r="I95" s="106"/>
      <c r="J95" s="106"/>
      <c r="K95" s="106"/>
      <c r="L95" s="35"/>
      <c r="T95" s="100"/>
      <c r="AH95" s="32"/>
      <c r="AI95" s="32"/>
      <c r="AJ95" s="32"/>
      <c r="AK95" s="32"/>
      <c r="AL95" s="32"/>
      <c r="AM95" t="s">
        <v>923</v>
      </c>
      <c r="AN95" s="32"/>
      <c r="AO95" s="32"/>
      <c r="AP95" s="32"/>
      <c r="AQ95" s="32"/>
      <c r="AR95" s="32"/>
    </row>
    <row r="96" spans="1:51" x14ac:dyDescent="0.25">
      <c r="A96" s="151" t="s">
        <v>298</v>
      </c>
      <c r="B96" s="114"/>
      <c r="C96" s="114"/>
      <c r="D96" s="131"/>
      <c r="E96" s="131"/>
      <c r="F96" s="131"/>
      <c r="G96" s="131"/>
      <c r="H96" s="131"/>
      <c r="I96" s="131"/>
      <c r="J96" s="131"/>
      <c r="K96" s="131"/>
      <c r="T96" s="100"/>
      <c r="AH96" s="32"/>
      <c r="AI96" s="32"/>
      <c r="AJ96" s="32"/>
      <c r="AK96" s="32"/>
      <c r="AL96" s="32"/>
      <c r="AM96" t="s">
        <v>897</v>
      </c>
      <c r="AN96" s="32"/>
      <c r="AO96" s="32"/>
      <c r="AP96" s="32"/>
      <c r="AQ96" s="32"/>
      <c r="AR96" s="32"/>
    </row>
    <row r="97" spans="1:50" x14ac:dyDescent="0.25">
      <c r="A97" s="131"/>
      <c r="B97" s="114"/>
      <c r="C97" s="114"/>
      <c r="D97" s="245" t="s">
        <v>399</v>
      </c>
      <c r="E97" s="54">
        <v>7</v>
      </c>
      <c r="F97" s="155" t="s">
        <v>25</v>
      </c>
      <c r="G97" s="54">
        <v>11</v>
      </c>
      <c r="H97" s="155" t="s">
        <v>26</v>
      </c>
      <c r="I97" s="54">
        <v>18</v>
      </c>
      <c r="J97" s="131" t="s">
        <v>27</v>
      </c>
      <c r="K97" s="131"/>
      <c r="T97" s="100"/>
      <c r="AH97" s="32"/>
      <c r="AI97" s="32"/>
      <c r="AJ97" s="32"/>
      <c r="AK97" s="32"/>
      <c r="AL97" s="32"/>
      <c r="AM97" t="s">
        <v>335</v>
      </c>
      <c r="AN97" s="32"/>
      <c r="AO97" s="32"/>
      <c r="AP97" s="32"/>
      <c r="AQ97" s="32"/>
    </row>
    <row r="98" spans="1:50" x14ac:dyDescent="0.25">
      <c r="A98" s="131"/>
      <c r="B98" s="114"/>
      <c r="C98" s="114"/>
      <c r="D98" s="131"/>
      <c r="E98" s="131"/>
      <c r="F98" s="131"/>
      <c r="G98" s="131"/>
      <c r="H98" s="131"/>
      <c r="I98" s="131"/>
      <c r="J98" s="131"/>
      <c r="K98" s="131"/>
      <c r="T98" s="100"/>
      <c r="AH98" s="32"/>
      <c r="AI98" s="32"/>
      <c r="AJ98" s="32"/>
      <c r="AK98" s="32"/>
      <c r="AL98" s="32"/>
      <c r="AM98" s="32" t="s">
        <v>159</v>
      </c>
      <c r="AN98" s="32"/>
      <c r="AO98" s="32"/>
      <c r="AP98" s="32"/>
      <c r="AQ98" s="32"/>
    </row>
    <row r="99" spans="1:50" x14ac:dyDescent="0.25">
      <c r="A99" s="383" t="s">
        <v>297</v>
      </c>
      <c r="B99" s="384"/>
      <c r="C99" s="384"/>
      <c r="D99" s="384"/>
      <c r="E99" s="384"/>
      <c r="F99" s="384"/>
      <c r="G99" s="384"/>
      <c r="H99" s="384"/>
      <c r="I99" s="384"/>
      <c r="J99" s="384"/>
      <c r="K99" s="385"/>
      <c r="L99" s="39"/>
      <c r="T99" s="100"/>
      <c r="AM99" s="32" t="s">
        <v>160</v>
      </c>
    </row>
    <row r="100" spans="1:50" x14ac:dyDescent="0.25">
      <c r="A100" s="386"/>
      <c r="B100" s="387"/>
      <c r="C100" s="387"/>
      <c r="D100" s="387"/>
      <c r="E100" s="387"/>
      <c r="F100" s="387"/>
      <c r="G100" s="387"/>
      <c r="H100" s="387"/>
      <c r="I100" s="387"/>
      <c r="J100" s="387"/>
      <c r="K100" s="388"/>
      <c r="L100" s="39"/>
      <c r="T100" s="100"/>
      <c r="AM100" t="s">
        <v>174</v>
      </c>
    </row>
    <row r="101" spans="1:50" x14ac:dyDescent="0.25">
      <c r="A101" s="303" t="s">
        <v>164</v>
      </c>
      <c r="B101" s="304"/>
      <c r="C101" s="304"/>
      <c r="D101" s="304"/>
      <c r="E101" s="304"/>
      <c r="F101" s="304"/>
      <c r="G101" s="304"/>
      <c r="H101" s="304"/>
      <c r="I101" s="304"/>
      <c r="J101" s="304"/>
      <c r="K101" s="305"/>
      <c r="L101" s="39"/>
      <c r="T101" s="100"/>
      <c r="AM101" s="32" t="s">
        <v>161</v>
      </c>
    </row>
    <row r="102" spans="1:50" ht="14.25" customHeight="1" x14ac:dyDescent="0.25">
      <c r="A102" s="280" t="s">
        <v>765</v>
      </c>
      <c r="B102" s="281"/>
      <c r="C102" s="281"/>
      <c r="D102" s="281"/>
      <c r="E102" s="281"/>
      <c r="F102" s="281"/>
      <c r="G102" s="281"/>
      <c r="H102" s="281"/>
      <c r="I102" s="281"/>
      <c r="J102" s="281"/>
      <c r="K102" s="281"/>
      <c r="L102" s="39"/>
      <c r="T102" s="100"/>
      <c r="AM102" s="32" t="s">
        <v>162</v>
      </c>
    </row>
    <row r="103" spans="1:50" x14ac:dyDescent="0.25">
      <c r="A103" s="300" t="s">
        <v>326</v>
      </c>
      <c r="B103" s="300"/>
      <c r="C103" s="300"/>
      <c r="D103" s="300"/>
      <c r="E103" s="300"/>
      <c r="F103" s="300"/>
      <c r="G103" s="300"/>
      <c r="H103" s="300"/>
      <c r="I103" s="300"/>
      <c r="J103" s="300"/>
      <c r="K103" s="300"/>
      <c r="L103" s="39"/>
      <c r="T103" s="100"/>
      <c r="AM103" t="s">
        <v>179</v>
      </c>
    </row>
    <row r="104" spans="1:50" x14ac:dyDescent="0.25">
      <c r="A104" s="301"/>
      <c r="B104" s="301"/>
      <c r="C104" s="301"/>
      <c r="D104" s="301"/>
      <c r="E104" s="301"/>
      <c r="F104" s="301"/>
      <c r="G104" s="301"/>
      <c r="H104" s="301"/>
      <c r="I104" s="301"/>
      <c r="J104" s="301"/>
      <c r="K104" s="301"/>
      <c r="L104" s="39"/>
      <c r="T104" s="100"/>
      <c r="AM104" t="s">
        <v>916</v>
      </c>
    </row>
    <row r="105" spans="1:50" ht="19.5" x14ac:dyDescent="0.25">
      <c r="A105" s="296" t="s">
        <v>957</v>
      </c>
      <c r="B105" s="296"/>
      <c r="C105" s="296"/>
      <c r="D105" s="296"/>
      <c r="E105" s="296"/>
      <c r="F105" s="296"/>
      <c r="G105" s="296"/>
      <c r="H105" s="296"/>
      <c r="I105" s="296"/>
      <c r="J105" s="296"/>
      <c r="K105" s="296"/>
      <c r="L105" s="39"/>
      <c r="M105" s="32"/>
      <c r="T105" s="100"/>
      <c r="AM105" t="s">
        <v>898</v>
      </c>
    </row>
    <row r="106" spans="1:50" ht="19.5" x14ac:dyDescent="0.25">
      <c r="A106" s="278" t="s">
        <v>958</v>
      </c>
      <c r="B106" s="279"/>
      <c r="C106" s="279"/>
      <c r="D106" s="279"/>
      <c r="E106" s="279"/>
      <c r="F106" s="279"/>
      <c r="G106" s="279"/>
      <c r="H106" s="279"/>
      <c r="I106" s="279"/>
      <c r="J106" s="279"/>
      <c r="K106" s="279"/>
      <c r="AM106" t="s">
        <v>899</v>
      </c>
    </row>
    <row r="107" spans="1:50" s="32" customFormat="1" x14ac:dyDescent="0.25">
      <c r="A107" s="33"/>
      <c r="B107" s="167"/>
      <c r="C107" s="167"/>
      <c r="D107" s="33"/>
      <c r="E107" s="33"/>
      <c r="F107" s="33"/>
      <c r="G107" s="33"/>
      <c r="H107" s="33"/>
      <c r="I107" s="33"/>
      <c r="J107" s="33"/>
      <c r="K107" s="33"/>
      <c r="L107" s="37"/>
      <c r="M107" s="33"/>
      <c r="AM107" t="s">
        <v>900</v>
      </c>
      <c r="AR107" s="33"/>
      <c r="AS107" s="33"/>
      <c r="AT107" s="33"/>
      <c r="AU107" s="33"/>
      <c r="AV107" s="33"/>
      <c r="AW107" s="33"/>
      <c r="AX107" s="33"/>
    </row>
    <row r="108" spans="1:50" ht="211.5" customHeight="1" x14ac:dyDescent="0.25">
      <c r="B108" s="167"/>
      <c r="C108" s="167"/>
      <c r="AM108" t="s">
        <v>917</v>
      </c>
      <c r="AR108" s="32"/>
      <c r="AS108" s="32"/>
      <c r="AT108" s="32"/>
      <c r="AU108" s="32"/>
      <c r="AV108" s="32"/>
      <c r="AW108" s="32"/>
      <c r="AX108" s="32"/>
    </row>
    <row r="109" spans="1:50" ht="14.25" customHeight="1" x14ac:dyDescent="0.25">
      <c r="B109" s="167"/>
      <c r="C109" s="167"/>
      <c r="AM109" t="s">
        <v>901</v>
      </c>
    </row>
    <row r="110" spans="1:50" hidden="1" x14ac:dyDescent="0.25">
      <c r="AM110" t="s">
        <v>337</v>
      </c>
    </row>
    <row r="111" spans="1:50" hidden="1" x14ac:dyDescent="0.25">
      <c r="AM111" s="32"/>
    </row>
    <row r="112" spans="1:50" hidden="1" x14ac:dyDescent="0.25">
      <c r="B112" s="167"/>
      <c r="C112" s="167"/>
      <c r="AM112" s="32"/>
    </row>
    <row r="113" spans="2:44" hidden="1" x14ac:dyDescent="0.25">
      <c r="B113" s="167"/>
      <c r="C113" s="167"/>
      <c r="AM113" s="32"/>
    </row>
    <row r="114" spans="2:44" hidden="1" x14ac:dyDescent="0.25">
      <c r="B114" s="167"/>
      <c r="C114" s="167"/>
      <c r="AM114" s="32"/>
    </row>
    <row r="115" spans="2:44" hidden="1" x14ac:dyDescent="0.25">
      <c r="B115" s="167"/>
      <c r="C115" s="167"/>
      <c r="AM115" s="32"/>
    </row>
    <row r="116" spans="2:44" ht="14.25" hidden="1" customHeight="1" x14ac:dyDescent="0.25">
      <c r="B116" s="167"/>
      <c r="C116" s="167"/>
      <c r="AM116" s="32"/>
    </row>
    <row r="117" spans="2:44" hidden="1" x14ac:dyDescent="0.25">
      <c r="B117" s="167"/>
      <c r="C117" s="167"/>
      <c r="AM117" s="32"/>
    </row>
    <row r="118" spans="2:44" hidden="1" x14ac:dyDescent="0.25">
      <c r="B118" s="167"/>
      <c r="C118" s="167"/>
      <c r="AM118" s="32"/>
    </row>
    <row r="119" spans="2:44" hidden="1" x14ac:dyDescent="0.25">
      <c r="B119" s="167"/>
      <c r="C119" s="167"/>
      <c r="AM119" s="32"/>
    </row>
    <row r="120" spans="2:44" hidden="1" x14ac:dyDescent="0.25">
      <c r="B120" s="167"/>
      <c r="C120" s="167"/>
      <c r="AM120" s="32"/>
      <c r="AR120" s="168"/>
    </row>
    <row r="121" spans="2:44" hidden="1" x14ac:dyDescent="0.25">
      <c r="B121" s="167"/>
      <c r="C121" s="167"/>
      <c r="AM121" s="32"/>
      <c r="AR121" s="168"/>
    </row>
    <row r="122" spans="2:44" hidden="1" x14ac:dyDescent="0.25">
      <c r="B122" s="167"/>
      <c r="C122" s="167"/>
      <c r="AM122" s="32"/>
      <c r="AN122" s="168"/>
      <c r="AO122" s="168"/>
      <c r="AP122" s="168"/>
      <c r="AQ122" s="168"/>
      <c r="AR122" s="168"/>
    </row>
    <row r="123" spans="2:44" hidden="1" x14ac:dyDescent="0.25">
      <c r="B123" s="167"/>
      <c r="C123" s="167"/>
      <c r="AH123" s="32"/>
      <c r="AM123" s="32"/>
      <c r="AN123" s="168"/>
      <c r="AO123" s="168"/>
      <c r="AP123" s="168"/>
      <c r="AQ123" s="168"/>
      <c r="AR123" s="168"/>
    </row>
    <row r="124" spans="2:44" hidden="1" x14ac:dyDescent="0.25">
      <c r="B124" s="167"/>
      <c r="C124" s="167"/>
      <c r="AM124" s="32"/>
      <c r="AN124" s="168"/>
      <c r="AO124" s="168"/>
      <c r="AP124" s="168"/>
      <c r="AQ124" s="168"/>
      <c r="AR124" s="168"/>
    </row>
    <row r="125" spans="2:44" hidden="1" x14ac:dyDescent="0.25">
      <c r="B125" s="167"/>
      <c r="C125" s="167"/>
      <c r="AM125" s="106"/>
      <c r="AN125" s="168"/>
      <c r="AO125" s="168"/>
      <c r="AP125" s="168"/>
      <c r="AQ125" s="168"/>
    </row>
    <row r="126" spans="2:44" hidden="1" x14ac:dyDescent="0.25">
      <c r="B126" s="167"/>
      <c r="C126" s="167"/>
      <c r="AM126" s="106"/>
      <c r="AN126" s="168"/>
      <c r="AO126" s="168"/>
      <c r="AP126" s="168"/>
      <c r="AQ126" s="168"/>
    </row>
    <row r="127" spans="2:44" hidden="1" x14ac:dyDescent="0.25">
      <c r="B127" s="167"/>
      <c r="C127" s="167"/>
      <c r="AM127" s="108"/>
    </row>
    <row r="128" spans="2:44" hidden="1" x14ac:dyDescent="0.25">
      <c r="B128" s="167"/>
      <c r="C128" s="167"/>
      <c r="AM128" s="108"/>
    </row>
    <row r="129" spans="2:39" hidden="1" x14ac:dyDescent="0.25">
      <c r="B129" s="167"/>
      <c r="C129" s="167"/>
      <c r="AM129" s="108"/>
    </row>
    <row r="130" spans="2:39" hidden="1" x14ac:dyDescent="0.25">
      <c r="B130" s="167"/>
      <c r="C130" s="167"/>
      <c r="AM130" s="108"/>
    </row>
    <row r="131" spans="2:39" hidden="1" x14ac:dyDescent="0.25">
      <c r="B131" s="167"/>
      <c r="C131" s="167"/>
      <c r="AM131" s="106"/>
    </row>
    <row r="132" spans="2:39" hidden="1" x14ac:dyDescent="0.25">
      <c r="B132" s="167"/>
      <c r="C132" s="167"/>
      <c r="AM132" s="106"/>
    </row>
    <row r="133" spans="2:39" hidden="1" x14ac:dyDescent="0.25">
      <c r="B133" s="167"/>
      <c r="C133" s="167"/>
      <c r="AM133" s="106"/>
    </row>
    <row r="134" spans="2:39" hidden="1" x14ac:dyDescent="0.25">
      <c r="B134" s="167"/>
      <c r="C134" s="167"/>
      <c r="AM134" s="106"/>
    </row>
    <row r="135" spans="2:39" hidden="1" x14ac:dyDescent="0.25">
      <c r="B135" s="167"/>
      <c r="C135" s="167"/>
    </row>
    <row r="136" spans="2:39" hidden="1" x14ac:dyDescent="0.25">
      <c r="B136" s="167"/>
      <c r="C136" s="167"/>
    </row>
    <row r="137" spans="2:39" hidden="1" x14ac:dyDescent="0.25">
      <c r="B137" s="167"/>
      <c r="C137" s="167"/>
      <c r="AM137" s="32"/>
    </row>
    <row r="138" spans="2:39" hidden="1" x14ac:dyDescent="0.25">
      <c r="B138" s="167"/>
      <c r="C138" s="167"/>
      <c r="AM138" s="32"/>
    </row>
    <row r="139" spans="2:39" hidden="1" x14ac:dyDescent="0.25">
      <c r="B139" s="167"/>
      <c r="C139" s="167"/>
      <c r="AM139" s="32"/>
    </row>
    <row r="140" spans="2:39" hidden="1" x14ac:dyDescent="0.25">
      <c r="B140" s="167"/>
      <c r="C140" s="167"/>
      <c r="AM140" s="32"/>
    </row>
    <row r="141" spans="2:39" hidden="1" x14ac:dyDescent="0.25">
      <c r="B141" s="167"/>
      <c r="C141" s="167"/>
      <c r="AM141" s="32"/>
    </row>
    <row r="142" spans="2:39" hidden="1" x14ac:dyDescent="0.25">
      <c r="B142" s="167"/>
      <c r="C142" s="167"/>
      <c r="AM142" s="32"/>
    </row>
    <row r="143" spans="2:39" hidden="1" x14ac:dyDescent="0.25">
      <c r="B143" s="167"/>
      <c r="C143" s="167"/>
      <c r="AM143" s="32"/>
    </row>
    <row r="144" spans="2:39" hidden="1" x14ac:dyDescent="0.25">
      <c r="B144" s="167"/>
      <c r="C144" s="167"/>
      <c r="AM144" s="32"/>
    </row>
    <row r="145" spans="2:39" hidden="1" x14ac:dyDescent="0.25">
      <c r="B145" s="167"/>
      <c r="C145" s="167"/>
      <c r="AM145" s="32"/>
    </row>
    <row r="146" spans="2:39" hidden="1" x14ac:dyDescent="0.25">
      <c r="B146" s="167"/>
      <c r="C146" s="167"/>
      <c r="AM146" s="32"/>
    </row>
    <row r="147" spans="2:39" hidden="1" x14ac:dyDescent="0.25">
      <c r="B147" s="167"/>
      <c r="C147" s="167"/>
      <c r="AM147" s="32"/>
    </row>
    <row r="148" spans="2:39" hidden="1" x14ac:dyDescent="0.25">
      <c r="B148" s="167"/>
      <c r="C148" s="167"/>
      <c r="AM148" s="32"/>
    </row>
    <row r="149" spans="2:39" hidden="1" x14ac:dyDescent="0.25">
      <c r="B149" s="167"/>
      <c r="C149" s="167"/>
      <c r="AM149" s="32"/>
    </row>
    <row r="150" spans="2:39" hidden="1" x14ac:dyDescent="0.25">
      <c r="B150" s="167"/>
      <c r="C150" s="167"/>
    </row>
    <row r="151" spans="2:39" hidden="1" x14ac:dyDescent="0.25">
      <c r="B151" s="167"/>
      <c r="C151" s="167"/>
    </row>
    <row r="152" spans="2:39" hidden="1" x14ac:dyDescent="0.25">
      <c r="B152" s="167"/>
      <c r="C152" s="167"/>
      <c r="AM152" s="32"/>
    </row>
    <row r="153" spans="2:39" hidden="1" x14ac:dyDescent="0.25">
      <c r="B153" s="167"/>
      <c r="C153" s="167"/>
    </row>
    <row r="154" spans="2:39" ht="18.75" hidden="1" customHeight="1" x14ac:dyDescent="0.25">
      <c r="B154" s="167"/>
      <c r="C154" s="167"/>
    </row>
    <row r="155" spans="2:39" ht="16.5" hidden="1" customHeight="1" x14ac:dyDescent="0.25">
      <c r="B155" s="167"/>
      <c r="C155" s="167"/>
    </row>
    <row r="156" spans="2:39" hidden="1" x14ac:dyDescent="0.25">
      <c r="B156" s="167"/>
      <c r="C156" s="167"/>
    </row>
    <row r="157" spans="2:39" hidden="1" x14ac:dyDescent="0.25">
      <c r="B157" s="167"/>
      <c r="C157" s="167"/>
    </row>
    <row r="158" spans="2:39" hidden="1" x14ac:dyDescent="0.25">
      <c r="B158" s="167"/>
      <c r="C158" s="167"/>
    </row>
    <row r="159" spans="2:39" hidden="1" x14ac:dyDescent="0.25">
      <c r="B159" s="167"/>
      <c r="C159" s="167"/>
    </row>
    <row r="160" spans="2:39" hidden="1" x14ac:dyDescent="0.25">
      <c r="B160" s="167"/>
      <c r="C160" s="167"/>
    </row>
    <row r="161" spans="2:39" hidden="1" x14ac:dyDescent="0.25">
      <c r="B161" s="167"/>
      <c r="C161" s="167"/>
    </row>
    <row r="162" spans="2:39" hidden="1" x14ac:dyDescent="0.25">
      <c r="B162" s="167"/>
      <c r="C162" s="167"/>
    </row>
    <row r="163" spans="2:39" hidden="1" x14ac:dyDescent="0.25">
      <c r="B163" s="167"/>
      <c r="C163" s="167"/>
    </row>
    <row r="164" spans="2:39" hidden="1" x14ac:dyDescent="0.25">
      <c r="B164" s="167"/>
      <c r="C164" s="167"/>
    </row>
    <row r="165" spans="2:39" hidden="1" x14ac:dyDescent="0.25">
      <c r="B165" s="167"/>
      <c r="C165" s="167"/>
    </row>
    <row r="166" spans="2:39" hidden="1" x14ac:dyDescent="0.25">
      <c r="B166" s="167"/>
      <c r="C166" s="167"/>
    </row>
    <row r="167" spans="2:39" hidden="1" x14ac:dyDescent="0.25">
      <c r="B167" s="167"/>
      <c r="C167" s="167"/>
    </row>
    <row r="168" spans="2:39" hidden="1" x14ac:dyDescent="0.25">
      <c r="B168" s="167"/>
      <c r="C168" s="167"/>
    </row>
    <row r="169" spans="2:39" hidden="1" x14ac:dyDescent="0.25">
      <c r="B169" s="167"/>
      <c r="C169" s="167"/>
    </row>
    <row r="170" spans="2:39" hidden="1" x14ac:dyDescent="0.25">
      <c r="B170" s="167"/>
      <c r="C170" s="167"/>
    </row>
    <row r="171" spans="2:39" hidden="1" x14ac:dyDescent="0.25">
      <c r="B171" s="167"/>
      <c r="C171" s="167"/>
    </row>
    <row r="172" spans="2:39" hidden="1" x14ac:dyDescent="0.25">
      <c r="B172" s="167"/>
      <c r="C172" s="167"/>
      <c r="AM172" t="s">
        <v>240</v>
      </c>
    </row>
    <row r="173" spans="2:39" hidden="1" x14ac:dyDescent="0.25">
      <c r="B173" s="167"/>
      <c r="C173" s="167"/>
      <c r="AM173" t="s">
        <v>241</v>
      </c>
    </row>
    <row r="174" spans="2:39" hidden="1" x14ac:dyDescent="0.25">
      <c r="B174" s="167"/>
      <c r="C174" s="167"/>
      <c r="AM174" t="s">
        <v>242</v>
      </c>
    </row>
    <row r="175" spans="2:39" hidden="1" x14ac:dyDescent="0.25">
      <c r="B175" s="167"/>
      <c r="C175" s="167"/>
      <c r="AM175" t="s">
        <v>243</v>
      </c>
    </row>
    <row r="176" spans="2:39" hidden="1" x14ac:dyDescent="0.25">
      <c r="B176" s="167"/>
      <c r="C176" s="167"/>
      <c r="AM176" t="s">
        <v>244</v>
      </c>
    </row>
    <row r="177" spans="2:39" hidden="1" x14ac:dyDescent="0.25">
      <c r="B177" s="167"/>
      <c r="C177" s="167"/>
      <c r="AM177" t="s">
        <v>245</v>
      </c>
    </row>
    <row r="178" spans="2:39" hidden="1" x14ac:dyDescent="0.25">
      <c r="B178" s="167"/>
      <c r="C178" s="167"/>
    </row>
    <row r="179" spans="2:39" hidden="1" x14ac:dyDescent="0.25">
      <c r="B179" s="167"/>
      <c r="C179" s="167"/>
    </row>
    <row r="180" spans="2:39" hidden="1" x14ac:dyDescent="0.25">
      <c r="B180" s="167"/>
      <c r="C180" s="167"/>
    </row>
    <row r="181" spans="2:39" hidden="1" x14ac:dyDescent="0.25">
      <c r="B181" s="167"/>
      <c r="C181" s="167"/>
    </row>
    <row r="182" spans="2:39" hidden="1" x14ac:dyDescent="0.25">
      <c r="B182" s="167"/>
      <c r="C182" s="167"/>
    </row>
    <row r="183" spans="2:39" hidden="1" x14ac:dyDescent="0.25">
      <c r="B183" s="167"/>
      <c r="C183" s="167"/>
    </row>
    <row r="184" spans="2:39" hidden="1" x14ac:dyDescent="0.25">
      <c r="B184" s="167"/>
      <c r="C184" s="167"/>
    </row>
    <row r="185" spans="2:39" hidden="1" x14ac:dyDescent="0.25">
      <c r="B185" s="167"/>
      <c r="C185" s="167"/>
    </row>
    <row r="186" spans="2:39" hidden="1" x14ac:dyDescent="0.25">
      <c r="B186" s="167"/>
      <c r="C186" s="167"/>
    </row>
    <row r="187" spans="2:39" hidden="1" x14ac:dyDescent="0.25">
      <c r="B187" s="167"/>
      <c r="C187" s="167"/>
    </row>
    <row r="188" spans="2:39" hidden="1" x14ac:dyDescent="0.25">
      <c r="B188" s="167"/>
      <c r="C188" s="167"/>
    </row>
    <row r="189" spans="2:39" hidden="1" x14ac:dyDescent="0.25">
      <c r="B189" s="167"/>
      <c r="C189" s="167"/>
    </row>
    <row r="190" spans="2:39" hidden="1" x14ac:dyDescent="0.25">
      <c r="B190" s="167"/>
      <c r="C190" s="167"/>
    </row>
    <row r="191" spans="2:39" hidden="1" x14ac:dyDescent="0.25">
      <c r="B191" s="167"/>
      <c r="C191" s="167"/>
    </row>
    <row r="192" spans="2:39" hidden="1" x14ac:dyDescent="0.25">
      <c r="B192" s="167"/>
      <c r="C192" s="167"/>
    </row>
    <row r="193" spans="2:3" hidden="1" x14ac:dyDescent="0.25">
      <c r="B193" s="167"/>
      <c r="C193" s="167"/>
    </row>
    <row r="194" spans="2:3" hidden="1" x14ac:dyDescent="0.25">
      <c r="B194" s="167"/>
      <c r="C194" s="167"/>
    </row>
    <row r="195" spans="2:3" hidden="1" x14ac:dyDescent="0.25">
      <c r="B195" s="167"/>
      <c r="C195" s="167"/>
    </row>
    <row r="196" spans="2:3" hidden="1" x14ac:dyDescent="0.25">
      <c r="B196" s="167"/>
      <c r="C196" s="167"/>
    </row>
    <row r="197" spans="2:3" hidden="1" x14ac:dyDescent="0.25">
      <c r="B197" s="167"/>
      <c r="C197" s="167"/>
    </row>
    <row r="198" spans="2:3" hidden="1" x14ac:dyDescent="0.25">
      <c r="B198" s="167"/>
      <c r="C198" s="167"/>
    </row>
    <row r="199" spans="2:3" hidden="1" x14ac:dyDescent="0.25">
      <c r="B199" s="167"/>
      <c r="C199" s="167"/>
    </row>
  </sheetData>
  <sheetProtection algorithmName="SHA-512" hashValue="QS7ciSeLao/xwarqwYdIZBSe6tps9+x3YVm9jGkG1anMFwP1VbTpILKJCpvMJjijZ31WtJ6V/vwqidkj2kX+9g==" saltValue="KMe5SCHdM4Hk4ki56odraQ==" spinCount="100000" sheet="1" objects="1" scenarios="1"/>
  <mergeCells count="78">
    <mergeCell ref="C48:K48"/>
    <mergeCell ref="A30:A31"/>
    <mergeCell ref="G26:H26"/>
    <mergeCell ref="C26:F26"/>
    <mergeCell ref="C35:G35"/>
    <mergeCell ref="C36:G36"/>
    <mergeCell ref="C37:G37"/>
    <mergeCell ref="A99:K100"/>
    <mergeCell ref="C91:G91"/>
    <mergeCell ref="C90:G90"/>
    <mergeCell ref="D94:G94"/>
    <mergeCell ref="C93:G93"/>
    <mergeCell ref="A92:A94"/>
    <mergeCell ref="A89:A90"/>
    <mergeCell ref="A91:B91"/>
    <mergeCell ref="J13:L13"/>
    <mergeCell ref="B14:C14"/>
    <mergeCell ref="B19:K19"/>
    <mergeCell ref="A13:F13"/>
    <mergeCell ref="G13:I13"/>
    <mergeCell ref="A17:K17"/>
    <mergeCell ref="B18:K18"/>
    <mergeCell ref="A9:K11"/>
    <mergeCell ref="A1:K1"/>
    <mergeCell ref="A2:K2"/>
    <mergeCell ref="B3:K3"/>
    <mergeCell ref="B4:K4"/>
    <mergeCell ref="A5:K6"/>
    <mergeCell ref="A8:F8"/>
    <mergeCell ref="G8:I8"/>
    <mergeCell ref="C88:G88"/>
    <mergeCell ref="T14:Y14"/>
    <mergeCell ref="I15:K15"/>
    <mergeCell ref="C51:K51"/>
    <mergeCell ref="C34:G34"/>
    <mergeCell ref="I27:L27"/>
    <mergeCell ref="G27:H27"/>
    <mergeCell ref="J47:K47"/>
    <mergeCell ref="A46:K46"/>
    <mergeCell ref="A48:B48"/>
    <mergeCell ref="Y26:Z28"/>
    <mergeCell ref="C30:G30"/>
    <mergeCell ref="C31:G31"/>
    <mergeCell ref="C32:G32"/>
    <mergeCell ref="C50:K50"/>
    <mergeCell ref="A38:K44"/>
    <mergeCell ref="A103:K104"/>
    <mergeCell ref="A88:B88"/>
    <mergeCell ref="A101:K101"/>
    <mergeCell ref="A33:B37"/>
    <mergeCell ref="N50:Z50"/>
    <mergeCell ref="N51:Z53"/>
    <mergeCell ref="N55:Z55"/>
    <mergeCell ref="A52:B52"/>
    <mergeCell ref="A49:B49"/>
    <mergeCell ref="A50:B50"/>
    <mergeCell ref="C49:K49"/>
    <mergeCell ref="A54:K59"/>
    <mergeCell ref="A51:B51"/>
    <mergeCell ref="C33:G33"/>
    <mergeCell ref="N56:Z56"/>
    <mergeCell ref="B94:C94"/>
    <mergeCell ref="A20:K24"/>
    <mergeCell ref="C52:K52"/>
    <mergeCell ref="N64:Z74"/>
    <mergeCell ref="N1:AA1"/>
    <mergeCell ref="A106:K106"/>
    <mergeCell ref="A102:K102"/>
    <mergeCell ref="I60:J60"/>
    <mergeCell ref="N63:Z63"/>
    <mergeCell ref="A62:K67"/>
    <mergeCell ref="B85:K85"/>
    <mergeCell ref="E89:G89"/>
    <mergeCell ref="A78:K82"/>
    <mergeCell ref="A70:K75"/>
    <mergeCell ref="A61:H61"/>
    <mergeCell ref="A105:K105"/>
    <mergeCell ref="E92:G92"/>
  </mergeCells>
  <phoneticPr fontId="2"/>
  <dataValidations count="11">
    <dataValidation type="list" imeMode="off" allowBlank="1" showInputMessage="1" showErrorMessage="1" sqref="J69 J77" xr:uid="{00000000-0002-0000-0000-000000000000}">
      <formula1>$N$4:$N$5</formula1>
    </dataValidation>
    <dataValidation type="list" imeMode="off" allowBlank="1" showInputMessage="1" showErrorMessage="1" sqref="J8 J61" xr:uid="{00000000-0002-0000-0000-000001000000}">
      <formula1>$N$4:$N$8</formula1>
    </dataValidation>
    <dataValidation imeMode="off" allowBlank="1" showInputMessage="1" showErrorMessage="1" sqref="E92:G92 D94:G94 C89 C92 E89:G89" xr:uid="{00000000-0002-0000-0000-000002000000}"/>
    <dataValidation imeMode="hiragana" allowBlank="1" showInputMessage="1" showErrorMessage="1" sqref="C93:G93 C90:G91 C88:G88" xr:uid="{00000000-0002-0000-0000-000003000000}"/>
    <dataValidation type="whole" allowBlank="1" showInputMessage="1" showErrorMessage="1" sqref="J32:J37" xr:uid="{00000000-0002-0000-0000-000004000000}">
      <formula1>0</formula1>
      <formula2>59</formula2>
    </dataValidation>
    <dataValidation type="whole" showInputMessage="1" showErrorMessage="1" sqref="E97" xr:uid="{00000000-0002-0000-0000-000005000000}">
      <formula1>1</formula1>
      <formula2>99</formula2>
    </dataValidation>
    <dataValidation type="whole" showInputMessage="1" showErrorMessage="1" sqref="G97" xr:uid="{00000000-0002-0000-0000-000006000000}">
      <formula1>1</formula1>
      <formula2>12</formula2>
    </dataValidation>
    <dataValidation type="whole" showInputMessage="1" showErrorMessage="1" sqref="I97" xr:uid="{00000000-0002-0000-0000-000007000000}">
      <formula1>1</formula1>
      <formula2>31</formula2>
    </dataValidation>
    <dataValidation type="list" allowBlank="1" showInputMessage="1" showErrorMessage="1" sqref="T4:T13" xr:uid="{00000000-0002-0000-0000-000009000000}">
      <formula1>$AS$4:$AS$34</formula1>
    </dataValidation>
    <dataValidation type="whole" allowBlank="1" showInputMessage="1" showErrorMessage="1" sqref="H33:H37 H31" xr:uid="{00000000-0002-0000-0000-00000A000000}">
      <formula1>0</formula1>
      <formula2>5</formula2>
    </dataValidation>
    <dataValidation type="list" errorStyle="warning" allowBlank="1" showInputMessage="1" showErrorMessage="1" errorTitle="リスト内にありませんか？" error="リストにない場合は直接入力してください。" sqref="C52:K52" xr:uid="{00000000-0002-0000-0000-00000B000000}">
      <formula1>$AM$4:$AM$110</formula1>
    </dataValidation>
  </dataValidations>
  <pageMargins left="0.75" right="0.75" top="1" bottom="1" header="0.51200000000000001" footer="0.51200000000000001"/>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C000000}">
          <x14:formula1>
            <xm:f>データ集!$B$29:$B$128</xm:f>
          </x14:formula1>
          <xm:sqref>B18:H18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46"/>
  <sheetViews>
    <sheetView zoomScaleNormal="100" workbookViewId="0">
      <selection activeCell="AX8" sqref="AX8:BF9"/>
    </sheetView>
  </sheetViews>
  <sheetFormatPr defaultColWidth="0" defaultRowHeight="0" customHeight="1" zeroHeight="1" x14ac:dyDescent="0.2"/>
  <cols>
    <col min="1" max="3" width="1.90625" style="2" customWidth="1"/>
    <col min="4" max="4" width="3.08984375" style="2" customWidth="1"/>
    <col min="5" max="6" width="1.90625" style="2" customWidth="1"/>
    <col min="7" max="9" width="2" style="2" customWidth="1"/>
    <col min="10" max="49" width="1.453125" style="2" customWidth="1"/>
    <col min="50" max="55" width="1.26953125" style="2" customWidth="1"/>
    <col min="56" max="56" width="1.453125" style="2" customWidth="1"/>
    <col min="57" max="58" width="1.26953125" style="2" customWidth="1"/>
    <col min="59" max="59" width="1.7265625" style="2" customWidth="1"/>
    <col min="60" max="16384" width="8" style="2" hidden="1"/>
  </cols>
  <sheetData>
    <row r="1" spans="3:59" ht="11.25" customHeight="1" x14ac:dyDescent="0.2"/>
    <row r="2" spans="3:59" ht="17.5" x14ac:dyDescent="0.35">
      <c r="C2" s="277" t="s">
        <v>227</v>
      </c>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row>
    <row r="3" spans="3:59" ht="13.5" x14ac:dyDescent="0.25">
      <c r="C3" s="410" t="s">
        <v>68</v>
      </c>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c r="AZ3" s="410"/>
      <c r="BA3" s="410"/>
      <c r="BB3" s="410"/>
      <c r="BC3" s="410"/>
      <c r="BD3" s="410"/>
      <c r="BE3" s="410"/>
      <c r="BF3" s="410"/>
    </row>
    <row r="4" spans="3:59" s="8" customFormat="1" ht="24.75" customHeight="1" x14ac:dyDescent="0.3">
      <c r="C4" s="3"/>
      <c r="D4" s="3"/>
      <c r="E4" s="3"/>
      <c r="F4" s="3"/>
      <c r="G4" s="3"/>
      <c r="H4" s="3"/>
      <c r="I4" s="3"/>
      <c r="J4" s="3"/>
      <c r="K4" s="3"/>
      <c r="L4" s="3"/>
      <c r="M4" s="3"/>
      <c r="N4" s="3"/>
      <c r="O4" s="3"/>
      <c r="P4" s="3"/>
      <c r="Q4" s="3"/>
      <c r="R4" s="3"/>
      <c r="S4" s="3"/>
      <c r="T4" s="3"/>
      <c r="U4" s="3"/>
      <c r="V4" s="3"/>
      <c r="W4" s="3"/>
      <c r="X4" s="3"/>
      <c r="Y4" s="3"/>
      <c r="Z4" s="9"/>
      <c r="AA4" s="3"/>
      <c r="AB4" s="3"/>
      <c r="AC4" s="3"/>
      <c r="AD4" s="3"/>
      <c r="AE4" s="486" t="str">
        <f>IF(入力フォーム!G8="","",入力フォーム!G8)</f>
        <v/>
      </c>
      <c r="AF4" s="486"/>
      <c r="AG4" s="486"/>
      <c r="AH4" s="486"/>
      <c r="AI4" s="486"/>
      <c r="AJ4" s="486"/>
      <c r="AK4" s="486"/>
      <c r="AL4" s="486"/>
      <c r="AM4" s="486"/>
      <c r="AN4" s="486"/>
      <c r="AO4" s="486"/>
      <c r="AP4" s="486"/>
      <c r="AQ4" s="486"/>
      <c r="AR4" s="486"/>
      <c r="AS4" s="486"/>
      <c r="AT4" s="486"/>
      <c r="AU4" s="484"/>
      <c r="AV4" s="484"/>
      <c r="AW4" s="485" t="s">
        <v>106</v>
      </c>
      <c r="AX4" s="485"/>
      <c r="AY4" s="485"/>
      <c r="AZ4" s="485"/>
      <c r="BA4" s="485"/>
      <c r="BB4" s="485"/>
      <c r="BC4" s="485"/>
      <c r="BD4" s="485"/>
      <c r="BE4" s="485"/>
      <c r="BF4" s="485"/>
      <c r="BG4" s="10"/>
    </row>
    <row r="5" spans="3:59" s="8" customFormat="1" ht="14.25" customHeight="1" x14ac:dyDescent="0.2">
      <c r="C5" s="487" t="s">
        <v>69</v>
      </c>
      <c r="D5" s="488"/>
      <c r="E5" s="488"/>
      <c r="F5" s="489"/>
      <c r="G5" s="490" t="str">
        <f>IF(入力フォーム!B19="","",入力フォーム!B19)</f>
        <v/>
      </c>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c r="AN5" s="490"/>
      <c r="AO5" s="490"/>
      <c r="AP5" s="490"/>
      <c r="AQ5" s="490"/>
      <c r="AR5" s="491" t="s">
        <v>30</v>
      </c>
      <c r="AS5" s="491"/>
      <c r="AT5" s="491"/>
      <c r="AU5" s="491"/>
      <c r="AV5" s="491"/>
      <c r="AW5" s="491"/>
      <c r="AX5" s="493" t="s">
        <v>50</v>
      </c>
      <c r="AY5" s="493"/>
      <c r="AZ5" s="493"/>
      <c r="BA5" s="493"/>
      <c r="BB5" s="493"/>
      <c r="BC5" s="493"/>
      <c r="BD5" s="493"/>
      <c r="BE5" s="493"/>
      <c r="BF5" s="494"/>
    </row>
    <row r="6" spans="3:59" s="8" customFormat="1" ht="24.75" customHeight="1" x14ac:dyDescent="0.2">
      <c r="C6" s="497" t="s">
        <v>31</v>
      </c>
      <c r="D6" s="498"/>
      <c r="E6" s="498"/>
      <c r="F6" s="499"/>
      <c r="G6" s="500" t="str">
        <f>IF(入力フォーム!B18="","",入力フォーム!B18)</f>
        <v/>
      </c>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492"/>
      <c r="AS6" s="492"/>
      <c r="AT6" s="492"/>
      <c r="AU6" s="492"/>
      <c r="AV6" s="492"/>
      <c r="AW6" s="492"/>
      <c r="AX6" s="495"/>
      <c r="AY6" s="495"/>
      <c r="AZ6" s="495"/>
      <c r="BA6" s="495"/>
      <c r="BB6" s="495"/>
      <c r="BC6" s="495"/>
      <c r="BD6" s="495"/>
      <c r="BE6" s="495"/>
      <c r="BF6" s="496"/>
    </row>
    <row r="7" spans="3:59" s="8" customFormat="1" ht="24.75" customHeight="1" x14ac:dyDescent="0.2">
      <c r="C7" s="459" t="s">
        <v>229</v>
      </c>
      <c r="D7" s="460"/>
      <c r="E7" s="460"/>
      <c r="F7" s="461"/>
      <c r="G7" s="465" t="str">
        <f>IF(入力フォーム!B14="","",入力フォーム!B14)</f>
        <v/>
      </c>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4" t="str">
        <f>IF(入力フォーム!D14="","",入力フォーム!D14)</f>
        <v/>
      </c>
      <c r="AL7" s="464"/>
      <c r="AM7" s="464"/>
      <c r="AN7" s="464"/>
      <c r="AO7" s="464"/>
      <c r="AP7" s="464"/>
      <c r="AQ7" s="464"/>
      <c r="AR7" s="462" t="s">
        <v>209</v>
      </c>
      <c r="AS7" s="462"/>
      <c r="AT7" s="462"/>
      <c r="AU7" s="462"/>
      <c r="AV7" s="462"/>
      <c r="AW7" s="462"/>
      <c r="AX7" s="462"/>
      <c r="AY7" s="462"/>
      <c r="AZ7" s="462"/>
      <c r="BA7" s="462"/>
      <c r="BB7" s="462"/>
      <c r="BC7" s="462"/>
      <c r="BD7" s="462"/>
      <c r="BE7" s="462"/>
      <c r="BF7" s="463"/>
    </row>
    <row r="8" spans="3:59" s="8" customFormat="1" ht="16.5" customHeight="1" x14ac:dyDescent="0.2">
      <c r="C8" s="467" t="s">
        <v>32</v>
      </c>
      <c r="D8" s="436"/>
      <c r="E8" s="436"/>
      <c r="F8" s="468"/>
      <c r="G8" s="442" t="s">
        <v>70</v>
      </c>
      <c r="H8" s="436"/>
      <c r="I8" s="436"/>
      <c r="J8" s="468"/>
      <c r="K8" s="509" t="str">
        <f>IF(入力フォーム!C31="","",入力フォーム!C31)</f>
        <v/>
      </c>
      <c r="L8" s="510"/>
      <c r="M8" s="510"/>
      <c r="N8" s="510"/>
      <c r="O8" s="510"/>
      <c r="P8" s="510"/>
      <c r="Q8" s="510"/>
      <c r="R8" s="510"/>
      <c r="S8" s="510"/>
      <c r="T8" s="510"/>
      <c r="U8" s="510"/>
      <c r="V8" s="510"/>
      <c r="W8" s="510"/>
      <c r="X8" s="510"/>
      <c r="Y8" s="510"/>
      <c r="Z8" s="510"/>
      <c r="AA8" s="510"/>
      <c r="AB8" s="510"/>
      <c r="AC8" s="510"/>
      <c r="AD8" s="510"/>
      <c r="AE8" s="510"/>
      <c r="AF8" s="510"/>
      <c r="AG8" s="510"/>
      <c r="AH8" s="510"/>
      <c r="AI8" s="510"/>
      <c r="AJ8" s="510"/>
      <c r="AK8" s="510"/>
      <c r="AL8" s="510"/>
      <c r="AM8" s="510"/>
      <c r="AN8" s="510"/>
      <c r="AO8" s="510"/>
      <c r="AP8" s="510"/>
      <c r="AQ8" s="510"/>
      <c r="AR8" s="510"/>
      <c r="AS8" s="510"/>
      <c r="AT8" s="510"/>
      <c r="AU8" s="510"/>
      <c r="AV8" s="510"/>
      <c r="AW8" s="511"/>
      <c r="AX8" s="425" t="s">
        <v>71</v>
      </c>
      <c r="AY8" s="425"/>
      <c r="AZ8" s="425"/>
      <c r="BA8" s="425"/>
      <c r="BB8" s="425"/>
      <c r="BC8" s="425"/>
      <c r="BD8" s="425"/>
      <c r="BE8" s="425"/>
      <c r="BF8" s="508"/>
    </row>
    <row r="9" spans="3:59" s="8" customFormat="1" ht="15.75" customHeight="1" x14ac:dyDescent="0.2">
      <c r="C9" s="469"/>
      <c r="D9" s="424"/>
      <c r="E9" s="424"/>
      <c r="F9" s="470"/>
      <c r="G9" s="518" t="s">
        <v>72</v>
      </c>
      <c r="H9" s="424"/>
      <c r="I9" s="424"/>
      <c r="J9" s="470"/>
      <c r="K9" s="501" t="str">
        <f>IF(入力フォーム!C30="","",入力フォーム!C30)</f>
        <v/>
      </c>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02"/>
      <c r="AN9" s="502"/>
      <c r="AO9" s="502"/>
      <c r="AP9" s="502"/>
      <c r="AQ9" s="502"/>
      <c r="AR9" s="502"/>
      <c r="AS9" s="502"/>
      <c r="AT9" s="502"/>
      <c r="AU9" s="502"/>
      <c r="AV9" s="502"/>
      <c r="AW9" s="503"/>
      <c r="AX9" s="425"/>
      <c r="AY9" s="425"/>
      <c r="AZ9" s="425"/>
      <c r="BA9" s="425"/>
      <c r="BB9" s="425"/>
      <c r="BC9" s="425"/>
      <c r="BD9" s="425"/>
      <c r="BE9" s="425"/>
      <c r="BF9" s="508"/>
    </row>
    <row r="10" spans="3:59" s="8" customFormat="1" ht="14.25" customHeight="1" x14ac:dyDescent="0.2">
      <c r="C10" s="469"/>
      <c r="D10" s="424"/>
      <c r="E10" s="424"/>
      <c r="F10" s="470"/>
      <c r="G10" s="444"/>
      <c r="H10" s="437"/>
      <c r="I10" s="437"/>
      <c r="J10" s="472"/>
      <c r="K10" s="504"/>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505"/>
      <c r="AO10" s="505"/>
      <c r="AP10" s="505"/>
      <c r="AQ10" s="505"/>
      <c r="AR10" s="505"/>
      <c r="AS10" s="505"/>
      <c r="AT10" s="505"/>
      <c r="AU10" s="505"/>
      <c r="AV10" s="505"/>
      <c r="AW10" s="506"/>
      <c r="AX10" s="452" t="str">
        <f>IF(入力フォーム!H31="","",入力フォーム!H31)</f>
        <v/>
      </c>
      <c r="AY10" s="453"/>
      <c r="AZ10" s="453"/>
      <c r="BA10" s="454" t="s">
        <v>73</v>
      </c>
      <c r="BB10" s="454"/>
      <c r="BC10" s="457"/>
      <c r="BD10" s="457"/>
      <c r="BE10" s="455"/>
      <c r="BF10" s="456"/>
    </row>
    <row r="11" spans="3:59" s="8" customFormat="1" ht="24" customHeight="1" x14ac:dyDescent="0.2">
      <c r="C11" s="471"/>
      <c r="D11" s="437"/>
      <c r="E11" s="437"/>
      <c r="F11" s="472"/>
      <c r="G11" s="426" t="s">
        <v>74</v>
      </c>
      <c r="H11" s="455"/>
      <c r="I11" s="455"/>
      <c r="J11" s="519"/>
      <c r="K11" s="481" t="str">
        <f>IF(入力フォーム!C32="","",入力フォーム!C32)</f>
        <v/>
      </c>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482"/>
      <c r="AW11" s="483"/>
      <c r="AX11" s="452"/>
      <c r="AY11" s="453"/>
      <c r="AZ11" s="453"/>
      <c r="BA11" s="454"/>
      <c r="BB11" s="454"/>
      <c r="BC11" s="458"/>
      <c r="BD11" s="458"/>
      <c r="BE11" s="455"/>
      <c r="BF11" s="456"/>
    </row>
    <row r="12" spans="3:59" s="8" customFormat="1" ht="24" customHeight="1" x14ac:dyDescent="0.2">
      <c r="C12" s="473" t="s">
        <v>107</v>
      </c>
      <c r="D12" s="435"/>
      <c r="E12" s="435"/>
      <c r="F12" s="474"/>
      <c r="G12" s="512" t="str">
        <f>IF(入力フォーム!C33="","",入力フォーム!C33)</f>
        <v/>
      </c>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513"/>
      <c r="AP12" s="513"/>
      <c r="AQ12" s="513"/>
      <c r="AR12" s="514"/>
      <c r="AS12" s="507" t="s">
        <v>33</v>
      </c>
      <c r="AT12" s="507"/>
      <c r="AU12" s="507"/>
      <c r="AV12" s="507"/>
      <c r="AW12" s="507"/>
      <c r="AX12" s="452" t="str">
        <f>IF(入力フォーム!H33="","",入力フォーム!H33)</f>
        <v/>
      </c>
      <c r="AY12" s="453"/>
      <c r="AZ12" s="453"/>
      <c r="BA12" s="454" t="s">
        <v>75</v>
      </c>
      <c r="BB12" s="454"/>
      <c r="BC12" s="445"/>
      <c r="BD12" s="445"/>
      <c r="BE12" s="455"/>
      <c r="BF12" s="456"/>
    </row>
    <row r="13" spans="3:59" s="8" customFormat="1" ht="24" customHeight="1" x14ac:dyDescent="0.2">
      <c r="C13" s="475"/>
      <c r="D13" s="476"/>
      <c r="E13" s="476"/>
      <c r="F13" s="477"/>
      <c r="G13" s="515" t="str">
        <f>IF(入力フォーム!C34="","",入力フォーム!C34)</f>
        <v/>
      </c>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7"/>
      <c r="AS13" s="425" t="s">
        <v>76</v>
      </c>
      <c r="AT13" s="425"/>
      <c r="AU13" s="425"/>
      <c r="AV13" s="425"/>
      <c r="AW13" s="425"/>
      <c r="AX13" s="452" t="str">
        <f>IF(入力フォーム!H34="","",入力フォーム!H34)</f>
        <v/>
      </c>
      <c r="AY13" s="453"/>
      <c r="AZ13" s="453"/>
      <c r="BA13" s="454" t="s">
        <v>34</v>
      </c>
      <c r="BB13" s="454"/>
      <c r="BC13" s="445"/>
      <c r="BD13" s="445"/>
      <c r="BE13" s="455"/>
      <c r="BF13" s="456"/>
    </row>
    <row r="14" spans="3:59" s="8" customFormat="1" ht="24" customHeight="1" x14ac:dyDescent="0.2">
      <c r="C14" s="475"/>
      <c r="D14" s="476"/>
      <c r="E14" s="476"/>
      <c r="F14" s="477"/>
      <c r="G14" s="515" t="str">
        <f>IF(入力フォーム!C35="","",入力フォーム!C35)</f>
        <v/>
      </c>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7"/>
      <c r="AS14" s="425" t="s">
        <v>76</v>
      </c>
      <c r="AT14" s="425"/>
      <c r="AU14" s="425"/>
      <c r="AV14" s="425"/>
      <c r="AW14" s="425"/>
      <c r="AX14" s="452" t="str">
        <f>IF(入力フォーム!H35="","",入力フォーム!H35)</f>
        <v/>
      </c>
      <c r="AY14" s="453"/>
      <c r="AZ14" s="453"/>
      <c r="BA14" s="454" t="s">
        <v>34</v>
      </c>
      <c r="BB14" s="454"/>
      <c r="BC14" s="445"/>
      <c r="BD14" s="445"/>
      <c r="BE14" s="455"/>
      <c r="BF14" s="456"/>
    </row>
    <row r="15" spans="3:59" s="8" customFormat="1" ht="24" customHeight="1" x14ac:dyDescent="0.2">
      <c r="C15" s="475"/>
      <c r="D15" s="476"/>
      <c r="E15" s="476"/>
      <c r="F15" s="477"/>
      <c r="G15" s="515" t="str">
        <f>IF(入力フォーム!C36="","",入力フォーム!C36)</f>
        <v/>
      </c>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6"/>
      <c r="AM15" s="516"/>
      <c r="AN15" s="516"/>
      <c r="AO15" s="516"/>
      <c r="AP15" s="516"/>
      <c r="AQ15" s="516"/>
      <c r="AR15" s="517"/>
      <c r="AS15" s="425" t="s">
        <v>76</v>
      </c>
      <c r="AT15" s="425"/>
      <c r="AU15" s="425"/>
      <c r="AV15" s="425"/>
      <c r="AW15" s="425"/>
      <c r="AX15" s="452" t="str">
        <f>IF(入力フォーム!H36="","",入力フォーム!H36)</f>
        <v/>
      </c>
      <c r="AY15" s="453"/>
      <c r="AZ15" s="453"/>
      <c r="BA15" s="454" t="s">
        <v>34</v>
      </c>
      <c r="BB15" s="454"/>
      <c r="BC15" s="445"/>
      <c r="BD15" s="445"/>
      <c r="BE15" s="455"/>
      <c r="BF15" s="456"/>
    </row>
    <row r="16" spans="3:59" s="8" customFormat="1" ht="24" customHeight="1" x14ac:dyDescent="0.2">
      <c r="C16" s="478"/>
      <c r="D16" s="479"/>
      <c r="E16" s="479"/>
      <c r="F16" s="480"/>
      <c r="G16" s="515" t="str">
        <f>IF(入力フォーム!C37="","",入力フォーム!C37)</f>
        <v/>
      </c>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516"/>
      <c r="AL16" s="516"/>
      <c r="AM16" s="516"/>
      <c r="AN16" s="516"/>
      <c r="AO16" s="516"/>
      <c r="AP16" s="516"/>
      <c r="AQ16" s="516"/>
      <c r="AR16" s="517"/>
      <c r="AS16" s="425" t="s">
        <v>76</v>
      </c>
      <c r="AT16" s="425"/>
      <c r="AU16" s="425"/>
      <c r="AV16" s="425"/>
      <c r="AW16" s="425"/>
      <c r="AX16" s="452" t="str">
        <f>IF(入力フォーム!H37="","",入力フォーム!H37)</f>
        <v/>
      </c>
      <c r="AY16" s="453"/>
      <c r="AZ16" s="453"/>
      <c r="BA16" s="454" t="s">
        <v>34</v>
      </c>
      <c r="BB16" s="454"/>
      <c r="BC16" s="445"/>
      <c r="BD16" s="445"/>
      <c r="BE16" s="455"/>
      <c r="BF16" s="456"/>
    </row>
    <row r="17" spans="3:58" s="8" customFormat="1" ht="15" customHeight="1" x14ac:dyDescent="0.2">
      <c r="C17" s="467" t="s">
        <v>77</v>
      </c>
      <c r="D17" s="436"/>
      <c r="E17" s="436"/>
      <c r="F17" s="468"/>
      <c r="G17" s="533" t="s">
        <v>78</v>
      </c>
      <c r="H17" s="534"/>
      <c r="I17" s="534"/>
      <c r="J17" s="534"/>
      <c r="K17" s="535"/>
      <c r="L17" s="520" t="str">
        <f>IF(入力フォーム!C49="","",入力フォーム!C49)</f>
        <v/>
      </c>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2"/>
      <c r="AJ17" s="443" t="s">
        <v>74</v>
      </c>
      <c r="AK17" s="443"/>
      <c r="AL17" s="443"/>
      <c r="AM17" s="443"/>
      <c r="AN17" s="444"/>
      <c r="AO17" s="449" t="str">
        <f>IF(入力フォーム!G48="","",入力フォーム!G48)</f>
        <v/>
      </c>
      <c r="AP17" s="450"/>
      <c r="AQ17" s="450"/>
      <c r="AR17" s="450"/>
      <c r="AS17" s="428"/>
      <c r="AT17" s="428"/>
      <c r="AU17" s="428"/>
      <c r="AV17" s="428"/>
      <c r="AW17" s="428"/>
      <c r="AX17" s="428"/>
      <c r="AY17" s="428"/>
      <c r="AZ17" s="428"/>
      <c r="BA17" s="428"/>
      <c r="BB17" s="428"/>
      <c r="BC17" s="428"/>
      <c r="BD17" s="428"/>
      <c r="BE17" s="428"/>
      <c r="BF17" s="429"/>
    </row>
    <row r="18" spans="3:58" s="8" customFormat="1" ht="19.5" customHeight="1" x14ac:dyDescent="0.2">
      <c r="C18" s="469"/>
      <c r="D18" s="424"/>
      <c r="E18" s="424"/>
      <c r="F18" s="470"/>
      <c r="G18" s="536" t="s">
        <v>79</v>
      </c>
      <c r="H18" s="537"/>
      <c r="I18" s="537"/>
      <c r="J18" s="537"/>
      <c r="K18" s="538"/>
      <c r="L18" s="523" t="str">
        <f>IF(入力フォーム!C48="","",入力フォーム!C48)</f>
        <v/>
      </c>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5"/>
      <c r="AJ18" s="441"/>
      <c r="AK18" s="441"/>
      <c r="AL18" s="441"/>
      <c r="AM18" s="441"/>
      <c r="AN18" s="442"/>
      <c r="AO18" s="446"/>
      <c r="AP18" s="447"/>
      <c r="AQ18" s="447"/>
      <c r="AR18" s="447"/>
      <c r="AS18" s="447"/>
      <c r="AT18" s="447"/>
      <c r="AU18" s="447"/>
      <c r="AV18" s="447"/>
      <c r="AW18" s="447"/>
      <c r="AX18" s="447"/>
      <c r="AY18" s="447"/>
      <c r="AZ18" s="447"/>
      <c r="BA18" s="447"/>
      <c r="BB18" s="447"/>
      <c r="BC18" s="447"/>
      <c r="BD18" s="447"/>
      <c r="BE18" s="447"/>
      <c r="BF18" s="448"/>
    </row>
    <row r="19" spans="3:58" s="8" customFormat="1" ht="16.5" customHeight="1" x14ac:dyDescent="0.2">
      <c r="C19" s="467" t="s">
        <v>80</v>
      </c>
      <c r="D19" s="436"/>
      <c r="E19" s="436"/>
      <c r="F19" s="468"/>
      <c r="G19" s="533" t="s">
        <v>78</v>
      </c>
      <c r="H19" s="534"/>
      <c r="I19" s="534"/>
      <c r="J19" s="534"/>
      <c r="K19" s="535"/>
      <c r="L19" s="520" t="str">
        <f>IF(入力フォーム!C51="","",入力フォーム!C51)</f>
        <v/>
      </c>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2"/>
      <c r="AJ19" s="441" t="s">
        <v>74</v>
      </c>
      <c r="AK19" s="441"/>
      <c r="AL19" s="441"/>
      <c r="AM19" s="441"/>
      <c r="AN19" s="442"/>
      <c r="AO19" s="446" t="str">
        <f>IF(入力フォーム!G50="","",入力フォーム!G50)</f>
        <v/>
      </c>
      <c r="AP19" s="447"/>
      <c r="AQ19" s="447"/>
      <c r="AR19" s="447"/>
      <c r="AS19" s="447"/>
      <c r="AT19" s="447"/>
      <c r="AU19" s="447"/>
      <c r="AV19" s="447"/>
      <c r="AW19" s="447"/>
      <c r="AX19" s="447"/>
      <c r="AY19" s="447"/>
      <c r="AZ19" s="447"/>
      <c r="BA19" s="447"/>
      <c r="BB19" s="447"/>
      <c r="BC19" s="447"/>
      <c r="BD19" s="447"/>
      <c r="BE19" s="447"/>
      <c r="BF19" s="448"/>
    </row>
    <row r="20" spans="3:58" s="8" customFormat="1" ht="21.75" customHeight="1" x14ac:dyDescent="0.2">
      <c r="C20" s="471"/>
      <c r="D20" s="437"/>
      <c r="E20" s="437"/>
      <c r="F20" s="472"/>
      <c r="G20" s="530" t="s">
        <v>79</v>
      </c>
      <c r="H20" s="531"/>
      <c r="I20" s="531"/>
      <c r="J20" s="531"/>
      <c r="K20" s="532"/>
      <c r="L20" s="526" t="str">
        <f>IF(入力フォーム!C50="","",入力フォーム!C50)</f>
        <v/>
      </c>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8"/>
      <c r="AJ20" s="443"/>
      <c r="AK20" s="443"/>
      <c r="AL20" s="443"/>
      <c r="AM20" s="443"/>
      <c r="AN20" s="444"/>
      <c r="AO20" s="449"/>
      <c r="AP20" s="450"/>
      <c r="AQ20" s="450"/>
      <c r="AR20" s="450"/>
      <c r="AS20" s="450"/>
      <c r="AT20" s="450"/>
      <c r="AU20" s="450"/>
      <c r="AV20" s="450"/>
      <c r="AW20" s="450"/>
      <c r="AX20" s="450"/>
      <c r="AY20" s="450"/>
      <c r="AZ20" s="450"/>
      <c r="BA20" s="450"/>
      <c r="BB20" s="450"/>
      <c r="BC20" s="450"/>
      <c r="BD20" s="450"/>
      <c r="BE20" s="450"/>
      <c r="BF20" s="451"/>
    </row>
    <row r="21" spans="3:58" s="8" customFormat="1" ht="27" customHeight="1" x14ac:dyDescent="0.2">
      <c r="C21" s="529" t="s">
        <v>81</v>
      </c>
      <c r="D21" s="455"/>
      <c r="E21" s="455"/>
      <c r="F21" s="519"/>
      <c r="G21" s="426" t="s">
        <v>79</v>
      </c>
      <c r="H21" s="455"/>
      <c r="I21" s="455"/>
      <c r="J21" s="455"/>
      <c r="K21" s="519"/>
      <c r="L21" s="515" t="str">
        <f>IF(入力フォーム!C52="","",入力フォーム!C52)</f>
        <v/>
      </c>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7"/>
      <c r="AJ21" s="425" t="s">
        <v>74</v>
      </c>
      <c r="AK21" s="425"/>
      <c r="AL21" s="425"/>
      <c r="AM21" s="425"/>
      <c r="AN21" s="426"/>
      <c r="AO21" s="427" t="str">
        <f>IF(入力フォーム!G52="","",入力フォーム!G52)</f>
        <v/>
      </c>
      <c r="AP21" s="428"/>
      <c r="AQ21" s="428"/>
      <c r="AR21" s="428"/>
      <c r="AS21" s="428"/>
      <c r="AT21" s="428"/>
      <c r="AU21" s="428"/>
      <c r="AV21" s="428"/>
      <c r="AW21" s="428"/>
      <c r="AX21" s="428"/>
      <c r="AY21" s="428"/>
      <c r="AZ21" s="428"/>
      <c r="BA21" s="428"/>
      <c r="BB21" s="428"/>
      <c r="BC21" s="428"/>
      <c r="BD21" s="428"/>
      <c r="BE21" s="428"/>
      <c r="BF21" s="429"/>
    </row>
    <row r="22" spans="3:58" s="8" customFormat="1" ht="14.25" customHeight="1" x14ac:dyDescent="0.2">
      <c r="C22" s="439" t="s">
        <v>35</v>
      </c>
      <c r="D22" s="415"/>
      <c r="E22" s="415"/>
      <c r="F22" s="415"/>
      <c r="G22" s="415"/>
      <c r="H22" s="415"/>
      <c r="I22" s="415"/>
      <c r="J22" s="415"/>
      <c r="K22" s="415"/>
      <c r="L22" s="415"/>
      <c r="M22" s="415"/>
      <c r="N22" s="415"/>
      <c r="O22" s="415"/>
      <c r="P22" s="415"/>
      <c r="Q22" s="415"/>
      <c r="R22" s="415"/>
      <c r="S22" s="415"/>
      <c r="T22" s="415"/>
      <c r="U22" s="415"/>
      <c r="V22" s="430"/>
      <c r="W22" s="430"/>
      <c r="X22" s="415"/>
      <c r="Y22" s="440"/>
      <c r="Z22" s="440"/>
      <c r="AA22" s="440"/>
      <c r="AB22" s="440"/>
      <c r="AC22" s="440"/>
      <c r="AD22" s="440"/>
      <c r="AE22" s="440"/>
      <c r="AF22" s="440"/>
      <c r="AG22" s="440"/>
      <c r="AH22" s="440"/>
      <c r="AI22" s="440"/>
      <c r="AJ22" s="430"/>
      <c r="AK22" s="430"/>
      <c r="AL22" s="12"/>
      <c r="AM22" s="12"/>
      <c r="AN22" s="12"/>
      <c r="AO22" s="12"/>
      <c r="AP22" s="12"/>
      <c r="AQ22" s="12"/>
      <c r="AR22" s="12"/>
      <c r="AS22" s="435"/>
      <c r="AT22" s="436"/>
      <c r="AU22" s="436"/>
      <c r="AV22" s="436"/>
      <c r="AW22" s="436"/>
      <c r="AX22" s="12"/>
      <c r="AY22" s="12"/>
      <c r="AZ22" s="12"/>
      <c r="BA22" s="12"/>
      <c r="BB22" s="12"/>
      <c r="BC22" s="12"/>
      <c r="BD22" s="12"/>
      <c r="BE22" s="12"/>
      <c r="BF22" s="13"/>
    </row>
    <row r="23" spans="3:58" s="8" customFormat="1" ht="14.25" customHeight="1" x14ac:dyDescent="0.2">
      <c r="C23" s="14"/>
      <c r="E23" s="434" t="str">
        <f>IF(入力フォーム!J61=1,"○","")</f>
        <v/>
      </c>
      <c r="F23" s="434"/>
      <c r="G23" s="415" t="s">
        <v>82</v>
      </c>
      <c r="H23" s="415"/>
      <c r="I23" s="415"/>
      <c r="J23" s="415"/>
      <c r="K23" s="415"/>
      <c r="L23" s="415"/>
      <c r="M23" s="415"/>
      <c r="N23" s="415"/>
      <c r="O23" s="415"/>
      <c r="Q23" s="434" t="str">
        <f>IF(入力フォーム!J61=2,"○","")</f>
        <v/>
      </c>
      <c r="R23" s="434"/>
      <c r="S23" s="415" t="s">
        <v>83</v>
      </c>
      <c r="T23" s="415"/>
      <c r="U23" s="415"/>
      <c r="V23" s="415"/>
      <c r="W23" s="415"/>
      <c r="X23" s="415"/>
      <c r="Y23" s="415"/>
      <c r="Z23" s="415"/>
      <c r="AA23" s="415"/>
      <c r="AB23" s="415"/>
      <c r="AC23" s="415"/>
      <c r="AD23" s="12"/>
      <c r="AE23" s="12"/>
      <c r="AF23" s="12"/>
      <c r="AG23" s="12"/>
      <c r="AH23" s="12"/>
      <c r="AI23" s="12"/>
      <c r="AJ23" s="12"/>
      <c r="AK23" s="12"/>
      <c r="AL23" s="12"/>
      <c r="AM23" s="12"/>
      <c r="AN23" s="12"/>
      <c r="AO23" s="12"/>
      <c r="AP23" s="12"/>
      <c r="AQ23" s="12"/>
      <c r="AR23" s="12"/>
      <c r="AS23" s="424"/>
      <c r="AT23" s="424"/>
      <c r="AU23" s="424"/>
      <c r="AV23" s="424"/>
      <c r="AW23" s="424"/>
      <c r="AX23" s="431"/>
      <c r="AY23" s="431"/>
      <c r="AZ23" s="415"/>
      <c r="BA23" s="415"/>
      <c r="BB23" s="415"/>
      <c r="BC23" s="415"/>
      <c r="BD23" s="415"/>
      <c r="BE23" s="415"/>
      <c r="BF23" s="422"/>
    </row>
    <row r="24" spans="3:58" s="8" customFormat="1" ht="14.25" customHeight="1" x14ac:dyDescent="0.2">
      <c r="C24" s="14"/>
      <c r="E24" s="434" t="str">
        <f>IF(入力フォーム!J61=3,"○","")</f>
        <v/>
      </c>
      <c r="F24" s="434"/>
      <c r="G24" s="415" t="s">
        <v>84</v>
      </c>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15"/>
      <c r="AP24" s="415"/>
      <c r="AQ24" s="415"/>
      <c r="AR24" s="11"/>
      <c r="AS24" s="424"/>
      <c r="AT24" s="424"/>
      <c r="AU24" s="424"/>
      <c r="AV24" s="424"/>
      <c r="AW24" s="424"/>
      <c r="AX24" s="431"/>
      <c r="AY24" s="431"/>
      <c r="AZ24" s="415"/>
      <c r="BA24" s="415"/>
      <c r="BB24" s="415"/>
      <c r="BC24" s="415"/>
      <c r="BD24" s="415"/>
      <c r="BE24" s="415"/>
      <c r="BF24" s="422"/>
    </row>
    <row r="25" spans="3:58" s="8" customFormat="1" ht="14.25" customHeight="1" x14ac:dyDescent="0.2">
      <c r="C25" s="64"/>
      <c r="D25" s="24"/>
      <c r="E25" s="432" t="str">
        <f>IF(入力フォーム!J61=4,"○","")</f>
        <v/>
      </c>
      <c r="F25" s="432"/>
      <c r="G25" s="433" t="s">
        <v>85</v>
      </c>
      <c r="H25" s="433"/>
      <c r="I25" s="433"/>
      <c r="J25" s="433"/>
      <c r="K25" s="433"/>
      <c r="L25" s="433"/>
      <c r="M25" s="433"/>
      <c r="N25" s="433"/>
      <c r="O25" s="433"/>
      <c r="P25" s="24"/>
      <c r="Q25" s="432" t="str">
        <f>IF(入力フォーム!J61=5,"○","")</f>
        <v/>
      </c>
      <c r="R25" s="432"/>
      <c r="S25" s="433" t="s">
        <v>86</v>
      </c>
      <c r="T25" s="433"/>
      <c r="U25" s="433"/>
      <c r="V25" s="433"/>
      <c r="W25" s="433"/>
      <c r="X25" s="433"/>
      <c r="Y25" s="433"/>
      <c r="Z25" s="433"/>
      <c r="AA25" s="433"/>
      <c r="AB25" s="433"/>
      <c r="AC25" s="433"/>
      <c r="AD25" s="433"/>
      <c r="AE25" s="433"/>
      <c r="AF25" s="433"/>
      <c r="AG25" s="63"/>
      <c r="AH25" s="63"/>
      <c r="AI25" s="63"/>
      <c r="AJ25" s="438"/>
      <c r="AK25" s="438"/>
      <c r="AL25" s="63" t="s">
        <v>87</v>
      </c>
      <c r="AM25" s="63"/>
      <c r="AN25" s="63"/>
      <c r="AO25" s="63"/>
      <c r="AP25" s="63"/>
      <c r="AQ25" s="63"/>
      <c r="AR25" s="63"/>
      <c r="AS25" s="437"/>
      <c r="AT25" s="437"/>
      <c r="AU25" s="437"/>
      <c r="AV25" s="437"/>
      <c r="AW25" s="437"/>
      <c r="AX25" s="63"/>
      <c r="AY25" s="63"/>
      <c r="AZ25" s="63"/>
      <c r="BA25" s="63"/>
      <c r="BB25" s="63"/>
      <c r="BC25" s="63"/>
      <c r="BD25" s="63"/>
      <c r="BE25" s="63"/>
      <c r="BF25" s="65"/>
    </row>
    <row r="26" spans="3:58" s="8" customFormat="1" ht="3.75" customHeight="1" x14ac:dyDescent="0.2">
      <c r="C26" s="15"/>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7"/>
    </row>
    <row r="27" spans="3:58" s="8" customFormat="1" ht="12.75" customHeight="1" x14ac:dyDescent="0.2">
      <c r="C27" s="14"/>
      <c r="D27" s="415" t="s">
        <v>231</v>
      </c>
      <c r="E27" s="415"/>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5"/>
      <c r="AZ27" s="415"/>
      <c r="BA27" s="415"/>
      <c r="BB27" s="415"/>
      <c r="BC27" s="415"/>
      <c r="BD27" s="415"/>
      <c r="BE27" s="415"/>
      <c r="BF27" s="422"/>
    </row>
    <row r="28" spans="3:58" s="8" customFormat="1" ht="12.75" customHeight="1" x14ac:dyDescent="0.2">
      <c r="C28" s="14"/>
      <c r="D28" s="423" t="s">
        <v>230</v>
      </c>
      <c r="E28" s="423"/>
      <c r="F28" s="423"/>
      <c r="G28" s="423"/>
      <c r="H28" s="423"/>
      <c r="I28" s="423"/>
      <c r="J28" s="423"/>
      <c r="K28" s="423"/>
      <c r="L28" s="423"/>
      <c r="M28" s="423"/>
      <c r="N28" s="423"/>
      <c r="O28" s="423"/>
      <c r="P28" s="12"/>
      <c r="Q28" s="421" t="str">
        <f>IF(入力フォーム!J69=1,"ﾚ","")</f>
        <v/>
      </c>
      <c r="R28" s="421"/>
      <c r="T28" s="12" t="s">
        <v>36</v>
      </c>
      <c r="U28" s="12"/>
      <c r="V28" s="12"/>
      <c r="Z28" s="19"/>
      <c r="AA28" s="18"/>
      <c r="AB28" s="421" t="str">
        <f>IF(入力フォーム!J69=2,"ﾚ","")</f>
        <v/>
      </c>
      <c r="AC28" s="421"/>
      <c r="AE28" s="12" t="s">
        <v>37</v>
      </c>
      <c r="AG28" s="12"/>
      <c r="AH28" s="12"/>
      <c r="AI28" s="12"/>
      <c r="AJ28" s="12"/>
      <c r="AK28" s="12"/>
      <c r="AL28" s="12"/>
      <c r="AM28" s="12"/>
      <c r="AN28" s="18"/>
      <c r="AO28" s="18"/>
      <c r="AQ28" s="12"/>
      <c r="AR28" s="12"/>
      <c r="AS28" s="12"/>
      <c r="AT28" s="12"/>
      <c r="AU28" s="12"/>
      <c r="BF28" s="20"/>
    </row>
    <row r="29" spans="3:58" s="8" customFormat="1" ht="12.75" customHeight="1" x14ac:dyDescent="0.2">
      <c r="C29" s="14"/>
      <c r="D29" s="8" t="s">
        <v>232</v>
      </c>
      <c r="BF29" s="20"/>
    </row>
    <row r="30" spans="3:58" s="8" customFormat="1" ht="12.75" customHeight="1" x14ac:dyDescent="0.2">
      <c r="C30" s="14"/>
      <c r="Q30" s="421" t="str">
        <f>IF(入力フォーム!J77=1,"ﾚ","")</f>
        <v/>
      </c>
      <c r="R30" s="421"/>
      <c r="T30" s="12" t="s">
        <v>38</v>
      </c>
      <c r="V30" s="19"/>
      <c r="W30" s="19"/>
      <c r="Y30" s="12"/>
      <c r="Z30" s="12"/>
      <c r="AA30" s="12"/>
      <c r="AB30" s="421" t="str">
        <f>IF(入力フォーム!J77=2,"ﾚ","")</f>
        <v/>
      </c>
      <c r="AC30" s="421"/>
      <c r="AE30" s="12" t="s">
        <v>37</v>
      </c>
      <c r="AF30" s="12"/>
      <c r="AG30" s="12"/>
      <c r="AH30" s="12"/>
      <c r="AI30" s="12"/>
      <c r="AJ30" s="19"/>
      <c r="AK30" s="19"/>
      <c r="AM30" s="12"/>
      <c r="AN30" s="12"/>
      <c r="AO30" s="12"/>
      <c r="AP30" s="12"/>
      <c r="AQ30" s="12"/>
      <c r="AR30" s="12"/>
      <c r="AS30" s="12"/>
      <c r="AT30" s="12"/>
      <c r="AU30" s="12"/>
      <c r="BF30" s="20"/>
    </row>
    <row r="31" spans="3:58" s="8" customFormat="1" ht="7.5" customHeight="1" x14ac:dyDescent="0.2">
      <c r="C31" s="21"/>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3"/>
    </row>
    <row r="32" spans="3:58" s="8" customFormat="1" ht="4.5" customHeight="1" x14ac:dyDescent="0.2"/>
    <row r="33" spans="3:58" s="8" customFormat="1" ht="11" x14ac:dyDescent="0.2">
      <c r="C33" s="44"/>
      <c r="D33" s="44" t="str">
        <f>IF(入力フォーム!J13=2,IF(入力フォーム!#REF!=1,"当団体は「南九州地区吹奏楽コンテスト」の推薦の　対象とします　",IF(入力フォーム!#REF!=2,"　当団体は「南九州地区吹奏楽コンテスト」の推薦の　対象にしません　","")),"")</f>
        <v/>
      </c>
    </row>
    <row r="34" spans="3:58" s="8" customFormat="1" ht="4.5" customHeight="1" x14ac:dyDescent="0.2"/>
    <row r="35" spans="3:58" s="8" customFormat="1" ht="12.75" customHeight="1" x14ac:dyDescent="0.2">
      <c r="C35" s="415" t="s">
        <v>108</v>
      </c>
      <c r="D35" s="415"/>
      <c r="E35" s="415"/>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5"/>
      <c r="AO35" s="424" t="str">
        <f>入力フォーム!D97</f>
        <v>令和</v>
      </c>
      <c r="AP35" s="424"/>
      <c r="AQ35" s="424"/>
      <c r="AR35" s="416">
        <f>IF(入力フォーム!E97="","",IF(入力フォーム!E97=1,"元",入力フォーム!E97))</f>
        <v>7</v>
      </c>
      <c r="AS35" s="416"/>
      <c r="AT35" s="424" t="s">
        <v>25</v>
      </c>
      <c r="AU35" s="424"/>
      <c r="AV35" s="416">
        <f>IF(入力フォーム!G97="","",入力フォーム!G97)</f>
        <v>11</v>
      </c>
      <c r="AW35" s="416"/>
      <c r="AX35" s="424" t="s">
        <v>39</v>
      </c>
      <c r="AY35" s="424"/>
      <c r="AZ35" s="416">
        <f>IF(入力フォーム!I97="","",入力フォーム!I97)</f>
        <v>18</v>
      </c>
      <c r="BA35" s="416"/>
      <c r="BB35" s="416"/>
      <c r="BC35" s="415" t="s">
        <v>27</v>
      </c>
      <c r="BD35" s="415"/>
      <c r="BE35" s="415"/>
      <c r="BF35" s="415"/>
    </row>
    <row r="36" spans="3:58" s="8" customFormat="1" ht="4.5" customHeight="1" x14ac:dyDescent="0.2"/>
    <row r="37" spans="3:58" s="8" customFormat="1" ht="21.75" customHeight="1" x14ac:dyDescent="0.25">
      <c r="E37" s="409" t="s">
        <v>40</v>
      </c>
      <c r="F37" s="409"/>
      <c r="G37" s="409"/>
      <c r="H37" s="409"/>
      <c r="I37" s="409"/>
      <c r="J37" s="409"/>
      <c r="K37" s="409"/>
      <c r="L37" s="409"/>
      <c r="M37" s="419" t="str">
        <f>IF(入力フォーム!B18="","",入力フォーム!B18)</f>
        <v/>
      </c>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22"/>
      <c r="AP37" s="22"/>
      <c r="AQ37" s="22"/>
    </row>
    <row r="38" spans="3:58" s="8" customFormat="1" ht="21.75" customHeight="1" x14ac:dyDescent="0.25">
      <c r="E38" s="409" t="s">
        <v>41</v>
      </c>
      <c r="F38" s="409"/>
      <c r="G38" s="409"/>
      <c r="H38" s="409"/>
      <c r="I38" s="409"/>
      <c r="J38" s="409"/>
      <c r="K38" s="409"/>
      <c r="L38" s="409"/>
      <c r="M38" s="417" t="str">
        <f>IF(入力フォーム!C88="","",入力フォーム!C88)</f>
        <v/>
      </c>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20" t="s">
        <v>42</v>
      </c>
      <c r="AP38" s="420"/>
      <c r="AQ38" s="420"/>
    </row>
    <row r="39" spans="3:58" s="8" customFormat="1" ht="21.75" customHeight="1" x14ac:dyDescent="0.25">
      <c r="E39" s="409" t="s">
        <v>43</v>
      </c>
      <c r="F39" s="409"/>
      <c r="G39" s="409"/>
      <c r="H39" s="409"/>
      <c r="I39" s="409"/>
      <c r="J39" s="409"/>
      <c r="K39" s="409"/>
      <c r="L39" s="409"/>
      <c r="M39" s="417" t="str">
        <f>IF(入力フォーム!C91="","",入力フォーム!C91)</f>
        <v/>
      </c>
      <c r="N39" s="417"/>
      <c r="O39" s="417"/>
      <c r="P39" s="417"/>
      <c r="Q39" s="417"/>
      <c r="R39" s="417"/>
      <c r="S39" s="417"/>
      <c r="T39" s="417"/>
      <c r="U39" s="417"/>
      <c r="V39" s="417"/>
      <c r="W39" s="417"/>
      <c r="X39" s="417"/>
      <c r="Y39" s="417"/>
      <c r="Z39" s="417"/>
      <c r="AA39" s="417"/>
      <c r="AB39" s="417"/>
      <c r="AC39" s="417"/>
      <c r="AD39" s="417"/>
      <c r="AE39" s="418" t="s">
        <v>44</v>
      </c>
      <c r="AF39" s="418"/>
    </row>
    <row r="40" spans="3:58" s="8" customFormat="1" ht="21.75" customHeight="1" x14ac:dyDescent="0.2">
      <c r="E40" s="409" t="s">
        <v>45</v>
      </c>
      <c r="F40" s="409"/>
      <c r="G40" s="409"/>
      <c r="H40" s="409"/>
      <c r="I40" s="409"/>
      <c r="J40" s="409"/>
      <c r="K40" s="409"/>
      <c r="L40" s="409"/>
      <c r="M40" s="407" t="s">
        <v>46</v>
      </c>
      <c r="N40" s="407"/>
      <c r="O40" s="407"/>
      <c r="P40" s="407"/>
      <c r="Q40" s="407"/>
      <c r="R40" s="407"/>
      <c r="S40" s="407"/>
      <c r="T40" s="408" t="s">
        <v>88</v>
      </c>
      <c r="U40" s="408"/>
      <c r="V40" s="414" t="str">
        <f>IF(入力フォーム!C89="","",入力フォーム!C89)</f>
        <v/>
      </c>
      <c r="W40" s="414"/>
      <c r="X40" s="414"/>
      <c r="Y40" s="414"/>
      <c r="Z40" s="414"/>
      <c r="AA40" s="414"/>
      <c r="AB40" s="405" t="s">
        <v>89</v>
      </c>
      <c r="AC40" s="405"/>
      <c r="AD40" s="411" t="str">
        <f>IF(入力フォーム!E89="","",入力フォーム!E89)</f>
        <v/>
      </c>
      <c r="AE40" s="411"/>
      <c r="AF40" s="411"/>
      <c r="AG40" s="411"/>
      <c r="AH40" s="411"/>
      <c r="AI40" s="411"/>
      <c r="AJ40" s="411"/>
      <c r="AK40" s="411"/>
      <c r="AL40" s="411"/>
      <c r="AM40" s="411"/>
      <c r="AN40" s="411"/>
      <c r="AO40" s="411"/>
      <c r="AP40" s="411"/>
      <c r="AQ40" s="411"/>
      <c r="AR40" s="411"/>
      <c r="AS40" s="411"/>
      <c r="AT40" s="411"/>
      <c r="AU40" s="411"/>
      <c r="AV40" s="411"/>
    </row>
    <row r="41" spans="3:58" s="8" customFormat="1" ht="21.75" customHeight="1" x14ac:dyDescent="0.2">
      <c r="M41" s="412" t="s">
        <v>47</v>
      </c>
      <c r="N41" s="412"/>
      <c r="O41" s="412"/>
      <c r="P41" s="412"/>
      <c r="Q41" s="413" t="str">
        <f>IF(入力フォーム!C90="","",入力フォーム!C90)</f>
        <v/>
      </c>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row>
    <row r="42" spans="3:58" s="8" customFormat="1" ht="21.75" customHeight="1" x14ac:dyDescent="0.2">
      <c r="M42" s="407" t="s">
        <v>48</v>
      </c>
      <c r="N42" s="407"/>
      <c r="O42" s="407"/>
      <c r="P42" s="407"/>
      <c r="Q42" s="407"/>
      <c r="R42" s="407"/>
      <c r="S42" s="407"/>
      <c r="T42" s="408" t="s">
        <v>90</v>
      </c>
      <c r="U42" s="408"/>
      <c r="V42" s="414" t="str">
        <f>IF(入力フォーム!C92="","",入力フォーム!C92)</f>
        <v/>
      </c>
      <c r="W42" s="414"/>
      <c r="X42" s="414"/>
      <c r="Y42" s="414"/>
      <c r="Z42" s="414"/>
      <c r="AA42" s="414"/>
      <c r="AB42" s="405" t="s">
        <v>91</v>
      </c>
      <c r="AC42" s="405"/>
      <c r="AD42" s="411" t="str">
        <f>IF(入力フォーム!E92="","",入力フォーム!E92)</f>
        <v/>
      </c>
      <c r="AE42" s="411"/>
      <c r="AF42" s="411"/>
      <c r="AG42" s="411"/>
      <c r="AH42" s="411"/>
      <c r="AI42" s="411"/>
      <c r="AJ42" s="411"/>
      <c r="AK42" s="411"/>
      <c r="AL42" s="411"/>
      <c r="AM42" s="411"/>
      <c r="AN42" s="411"/>
      <c r="AO42" s="411"/>
      <c r="AP42" s="411"/>
      <c r="AQ42" s="411"/>
      <c r="AR42" s="411"/>
      <c r="AS42" s="411"/>
      <c r="AT42" s="411"/>
      <c r="AU42" s="411"/>
      <c r="AV42" s="411"/>
    </row>
    <row r="43" spans="3:58" s="8" customFormat="1" ht="21.75" customHeight="1" x14ac:dyDescent="0.2">
      <c r="M43" s="412" t="s">
        <v>47</v>
      </c>
      <c r="N43" s="412"/>
      <c r="O43" s="412"/>
      <c r="P43" s="412"/>
      <c r="Q43" s="413" t="str">
        <f>IF(入力フォーム!C93="","",入力フォーム!C93)</f>
        <v/>
      </c>
      <c r="R43" s="413"/>
      <c r="S43" s="413"/>
      <c r="T43" s="413"/>
      <c r="U43" s="413"/>
      <c r="V43" s="413"/>
      <c r="W43" s="413"/>
      <c r="X43" s="413"/>
      <c r="Y43" s="413"/>
      <c r="Z43" s="413"/>
      <c r="AA43" s="413"/>
      <c r="AB43" s="413"/>
      <c r="AC43" s="413"/>
      <c r="AD43" s="413"/>
      <c r="AE43" s="413"/>
      <c r="AF43" s="413"/>
      <c r="AG43" s="413"/>
      <c r="AH43" s="413"/>
      <c r="AI43" s="413"/>
      <c r="AJ43" s="413"/>
      <c r="AK43" s="413"/>
      <c r="AL43" s="413"/>
      <c r="AM43" s="413"/>
      <c r="AN43" s="413"/>
      <c r="AO43" s="413"/>
      <c r="AP43" s="413"/>
      <c r="AQ43" s="413"/>
      <c r="AR43" s="413"/>
      <c r="AS43" s="413"/>
      <c r="AT43" s="413"/>
      <c r="AU43" s="413"/>
      <c r="AV43" s="413"/>
      <c r="AW43" s="413"/>
      <c r="AX43" s="413"/>
      <c r="AY43" s="413"/>
      <c r="AZ43" s="413"/>
    </row>
    <row r="44" spans="3:58" s="8" customFormat="1" ht="26.25" customHeight="1" x14ac:dyDescent="0.2">
      <c r="M44" s="404" t="s">
        <v>49</v>
      </c>
      <c r="N44" s="404"/>
      <c r="O44" s="404"/>
      <c r="P44" s="404"/>
      <c r="Q44" s="404"/>
      <c r="R44" s="404"/>
      <c r="S44" s="404"/>
      <c r="T44" s="404"/>
      <c r="U44" s="404"/>
      <c r="V44" s="404"/>
      <c r="W44" s="404"/>
      <c r="X44" s="404"/>
      <c r="Y44" s="404"/>
      <c r="Z44" s="404"/>
      <c r="AA44" s="404"/>
      <c r="AB44" s="405" t="s">
        <v>92</v>
      </c>
      <c r="AC44" s="405"/>
      <c r="AD44" s="406" t="str">
        <f>IF(入力フォーム!D94="","",入力フォーム!D94)</f>
        <v/>
      </c>
      <c r="AE44" s="406"/>
      <c r="AF44" s="406"/>
      <c r="AG44" s="406"/>
      <c r="AH44" s="406"/>
      <c r="AI44" s="406"/>
      <c r="AJ44" s="406"/>
      <c r="AK44" s="406"/>
      <c r="AL44" s="406"/>
      <c r="AM44" s="406"/>
      <c r="AN44" s="406"/>
      <c r="AO44" s="406"/>
      <c r="AP44" s="406"/>
      <c r="AQ44" s="406"/>
      <c r="AR44" s="406"/>
      <c r="AS44" s="406"/>
      <c r="AT44" s="406"/>
      <c r="AU44" s="406"/>
      <c r="AV44" s="406"/>
      <c r="AW44" s="24"/>
      <c r="AX44" s="24"/>
      <c r="AY44" s="24"/>
      <c r="AZ44" s="24"/>
    </row>
    <row r="45" spans="3:58" ht="14.25" customHeight="1" x14ac:dyDescent="0.2"/>
    <row r="46" spans="3:58" ht="14.25" hidden="1" customHeight="1" x14ac:dyDescent="0.2"/>
  </sheetData>
  <sheetProtection algorithmName="SHA-512" hashValue="a2NQJCWSTPSvRs2jfYXBY8GyxcTTXqido0PQb4SUM58kHUEFUs3FcvB6bsyaLBjvLooJ02qSivdjf1JJYBxCtA==" saltValue="PU/dHK8BbsEsfuVpBgYDEw==" spinCount="100000" sheet="1"/>
  <mergeCells count="137">
    <mergeCell ref="L19:AI19"/>
    <mergeCell ref="L20:AI20"/>
    <mergeCell ref="L21:AI21"/>
    <mergeCell ref="C19:F20"/>
    <mergeCell ref="C21:F21"/>
    <mergeCell ref="G21:K21"/>
    <mergeCell ref="G20:K20"/>
    <mergeCell ref="G19:K19"/>
    <mergeCell ref="G17:K17"/>
    <mergeCell ref="G18:K18"/>
    <mergeCell ref="K8:AW8"/>
    <mergeCell ref="G12:AR12"/>
    <mergeCell ref="G13:AR13"/>
    <mergeCell ref="G14:AR14"/>
    <mergeCell ref="G15:AR15"/>
    <mergeCell ref="G8:J8"/>
    <mergeCell ref="G9:J10"/>
    <mergeCell ref="G11:J11"/>
    <mergeCell ref="C17:F18"/>
    <mergeCell ref="G16:AR16"/>
    <mergeCell ref="L17:AI17"/>
    <mergeCell ref="L18:AI18"/>
    <mergeCell ref="C7:F7"/>
    <mergeCell ref="AR7:BF7"/>
    <mergeCell ref="AK7:AQ7"/>
    <mergeCell ref="G7:AJ7"/>
    <mergeCell ref="C8:F11"/>
    <mergeCell ref="C12:F16"/>
    <mergeCell ref="K11:AW11"/>
    <mergeCell ref="AU4:AV4"/>
    <mergeCell ref="AW4:BF4"/>
    <mergeCell ref="AE4:AT4"/>
    <mergeCell ref="C5:F5"/>
    <mergeCell ref="G5:AQ5"/>
    <mergeCell ref="AR5:AW6"/>
    <mergeCell ref="AX5:BF6"/>
    <mergeCell ref="C6:F6"/>
    <mergeCell ref="G6:AQ6"/>
    <mergeCell ref="K9:AW10"/>
    <mergeCell ref="AS12:AW12"/>
    <mergeCell ref="AS13:AW13"/>
    <mergeCell ref="AS14:AW14"/>
    <mergeCell ref="BC13:BD13"/>
    <mergeCell ref="BE14:BF14"/>
    <mergeCell ref="AX8:BF9"/>
    <mergeCell ref="AX10:AZ11"/>
    <mergeCell ref="BA10:BB11"/>
    <mergeCell ref="BC10:BD11"/>
    <mergeCell ref="BE10:BF11"/>
    <mergeCell ref="AX14:AZ14"/>
    <mergeCell ref="BA14:BB14"/>
    <mergeCell ref="BE13:BF13"/>
    <mergeCell ref="AX12:AZ12"/>
    <mergeCell ref="BA12:BB12"/>
    <mergeCell ref="BC12:BD12"/>
    <mergeCell ref="BE12:BF12"/>
    <mergeCell ref="BC14:BD14"/>
    <mergeCell ref="AX13:AZ13"/>
    <mergeCell ref="BA13:BB13"/>
    <mergeCell ref="AJ19:AN20"/>
    <mergeCell ref="BC16:BD16"/>
    <mergeCell ref="AO19:BF20"/>
    <mergeCell ref="AX15:AZ15"/>
    <mergeCell ref="BA15:BB15"/>
    <mergeCell ref="BC15:BD15"/>
    <mergeCell ref="BE15:BF15"/>
    <mergeCell ref="AS15:AW15"/>
    <mergeCell ref="BE16:BF16"/>
    <mergeCell ref="AO17:BF18"/>
    <mergeCell ref="AS16:AW16"/>
    <mergeCell ref="AX16:AZ16"/>
    <mergeCell ref="BA16:BB16"/>
    <mergeCell ref="AJ17:AN18"/>
    <mergeCell ref="AJ21:AN21"/>
    <mergeCell ref="AO21:BF21"/>
    <mergeCell ref="AJ22:AK22"/>
    <mergeCell ref="AX23:AY23"/>
    <mergeCell ref="AZ23:BF23"/>
    <mergeCell ref="S23:AC23"/>
    <mergeCell ref="E25:F25"/>
    <mergeCell ref="G25:O25"/>
    <mergeCell ref="Q25:R25"/>
    <mergeCell ref="S25:AF25"/>
    <mergeCell ref="G24:AQ24"/>
    <mergeCell ref="E24:F24"/>
    <mergeCell ref="AX24:AY24"/>
    <mergeCell ref="AZ24:BF24"/>
    <mergeCell ref="AS22:AW25"/>
    <mergeCell ref="E23:F23"/>
    <mergeCell ref="G23:O23"/>
    <mergeCell ref="Q23:R23"/>
    <mergeCell ref="AJ25:AK25"/>
    <mergeCell ref="C22:U22"/>
    <mergeCell ref="V22:W22"/>
    <mergeCell ref="X22:AI22"/>
    <mergeCell ref="M38:AN38"/>
    <mergeCell ref="Q41:AZ41"/>
    <mergeCell ref="M40:S40"/>
    <mergeCell ref="T40:U40"/>
    <mergeCell ref="V40:AA40"/>
    <mergeCell ref="AO38:AQ38"/>
    <mergeCell ref="Q30:R30"/>
    <mergeCell ref="AB30:AC30"/>
    <mergeCell ref="D27:BF27"/>
    <mergeCell ref="Q28:R28"/>
    <mergeCell ref="D28:O28"/>
    <mergeCell ref="AB28:AC28"/>
    <mergeCell ref="AO35:AQ35"/>
    <mergeCell ref="AR35:AS35"/>
    <mergeCell ref="AT35:AU35"/>
    <mergeCell ref="C35:AL35"/>
    <mergeCell ref="AV35:AW35"/>
    <mergeCell ref="AX35:AY35"/>
    <mergeCell ref="M44:AA44"/>
    <mergeCell ref="AB44:AC44"/>
    <mergeCell ref="AD44:AV44"/>
    <mergeCell ref="M42:S42"/>
    <mergeCell ref="T42:U42"/>
    <mergeCell ref="E40:L40"/>
    <mergeCell ref="AB42:AC42"/>
    <mergeCell ref="C2:BF2"/>
    <mergeCell ref="C3:BF3"/>
    <mergeCell ref="AD42:AV42"/>
    <mergeCell ref="M43:P43"/>
    <mergeCell ref="Q43:AZ43"/>
    <mergeCell ref="AB40:AC40"/>
    <mergeCell ref="AD40:AV40"/>
    <mergeCell ref="M41:P41"/>
    <mergeCell ref="V42:AA42"/>
    <mergeCell ref="BC35:BF35"/>
    <mergeCell ref="AZ35:BB35"/>
    <mergeCell ref="E39:L39"/>
    <mergeCell ref="M39:AD39"/>
    <mergeCell ref="AE39:AF39"/>
    <mergeCell ref="E37:L37"/>
    <mergeCell ref="M37:AN37"/>
    <mergeCell ref="E38:L38"/>
  </mergeCells>
  <phoneticPr fontId="2"/>
  <pageMargins left="0.59055118110236227" right="0.59055118110236227" top="0.73"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1"/>
  <sheetViews>
    <sheetView zoomScaleNormal="100" workbookViewId="0">
      <selection activeCell="E23" sqref="E23"/>
    </sheetView>
  </sheetViews>
  <sheetFormatPr defaultColWidth="9" defaultRowHeight="21" customHeight="1" x14ac:dyDescent="0.25"/>
  <cols>
    <col min="1" max="1" width="3" style="47" bestFit="1" customWidth="1"/>
    <col min="2" max="2" width="10.7265625" style="47" customWidth="1"/>
    <col min="3" max="3" width="5.7265625" style="47" customWidth="1"/>
    <col min="4" max="5" width="12.453125" style="47" customWidth="1"/>
    <col min="6" max="6" width="4.26953125" style="47" bestFit="1" customWidth="1"/>
    <col min="7" max="7" width="12.36328125" style="47" customWidth="1"/>
    <col min="8" max="8" width="4.90625" style="47" customWidth="1"/>
    <col min="9" max="10" width="12.453125" style="47" customWidth="1"/>
    <col min="11" max="16384" width="9" style="47"/>
  </cols>
  <sheetData>
    <row r="1" spans="1:10" ht="21" customHeight="1" thickBot="1" x14ac:dyDescent="0.3"/>
    <row r="2" spans="1:10" ht="30" customHeight="1" thickBot="1" x14ac:dyDescent="0.3">
      <c r="A2" s="541" t="str">
        <f>IF(入力フォーム!G8="","",入力フォーム!G8&amp;入力フォーム!G13)</f>
        <v/>
      </c>
      <c r="B2" s="542"/>
      <c r="C2" s="88" t="s">
        <v>296</v>
      </c>
    </row>
    <row r="3" spans="1:10" ht="27.75" customHeight="1" thickBot="1" x14ac:dyDescent="0.3">
      <c r="A3" s="431" t="s">
        <v>295</v>
      </c>
      <c r="B3" s="431"/>
      <c r="C3" s="431"/>
      <c r="D3" s="431"/>
      <c r="E3" s="431"/>
      <c r="F3" s="431"/>
      <c r="G3" s="431"/>
      <c r="H3" s="431"/>
      <c r="I3" s="431"/>
      <c r="J3" s="431"/>
    </row>
    <row r="4" spans="1:10" ht="30" customHeight="1" thickBot="1" x14ac:dyDescent="0.3">
      <c r="A4" s="550" t="s">
        <v>65</v>
      </c>
      <c r="B4" s="551"/>
      <c r="C4" s="552" t="str">
        <f>IF(入力フォーム!B18="","団体名未入力",入力フォーム!B18)</f>
        <v>団体名未入力</v>
      </c>
      <c r="D4" s="552"/>
      <c r="E4" s="552"/>
      <c r="F4" s="552"/>
      <c r="G4" s="552"/>
      <c r="H4" s="553"/>
      <c r="I4" s="539" t="s">
        <v>66</v>
      </c>
      <c r="J4" s="540"/>
    </row>
    <row r="5" spans="1:10" ht="21" customHeight="1" x14ac:dyDescent="0.25">
      <c r="A5" s="548"/>
      <c r="B5" s="543" t="s">
        <v>257</v>
      </c>
      <c r="C5" s="543"/>
      <c r="D5" s="543" t="s">
        <v>258</v>
      </c>
      <c r="E5" s="543"/>
      <c r="F5" s="546"/>
      <c r="G5" s="543" t="s">
        <v>257</v>
      </c>
      <c r="H5" s="543"/>
      <c r="I5" s="543" t="s">
        <v>258</v>
      </c>
      <c r="J5" s="545"/>
    </row>
    <row r="6" spans="1:10" ht="21" customHeight="1" x14ac:dyDescent="0.25">
      <c r="A6" s="549"/>
      <c r="B6" s="544"/>
      <c r="C6" s="544"/>
      <c r="D6" s="89" t="s">
        <v>256</v>
      </c>
      <c r="E6" s="92" t="s">
        <v>101</v>
      </c>
      <c r="F6" s="547"/>
      <c r="G6" s="544"/>
      <c r="H6" s="544"/>
      <c r="I6" s="89" t="s">
        <v>256</v>
      </c>
      <c r="J6" s="95" t="s">
        <v>101</v>
      </c>
    </row>
    <row r="7" spans="1:10" ht="39" customHeight="1" x14ac:dyDescent="0.25">
      <c r="A7" s="73">
        <v>1</v>
      </c>
      <c r="B7" s="75" t="str">
        <f>VLOOKUP(A7,入力フォーム!$N$3:$Z$13,6,0)</f>
        <v/>
      </c>
      <c r="C7" s="77" t="str">
        <f>VLOOKUP(A7,入力フォーム!$N$3:$Z$13,10,FALSE)</f>
        <v/>
      </c>
      <c r="D7" s="90" t="str">
        <f>VLOOKUP(A7,入力フォーム!$AJ$4:$AL$78,2,0)</f>
        <v/>
      </c>
      <c r="E7" s="93" t="str">
        <f>VLOOKUP(A7,入力フォーム!$AJ$4:$AL$78,3,0)</f>
        <v/>
      </c>
      <c r="F7" s="71">
        <v>2</v>
      </c>
      <c r="G7" s="75" t="str">
        <f>VLOOKUP(F7,入力フォーム!$N$3:$Z$13,6,0)</f>
        <v/>
      </c>
      <c r="H7" s="77" t="str">
        <f>VLOOKUP(F7,入力フォーム!$N$3:$Z$13,10,0)</f>
        <v/>
      </c>
      <c r="I7" s="90" t="str">
        <f>VLOOKUP(F7,入力フォーム!$AJ$4:$AL$78,2,0)</f>
        <v/>
      </c>
      <c r="J7" s="96" t="str">
        <f>VLOOKUP(F7,入力フォーム!$AJ$4:$AL$78,3,0)</f>
        <v/>
      </c>
    </row>
    <row r="8" spans="1:10" ht="39" customHeight="1" x14ac:dyDescent="0.25">
      <c r="A8" s="73">
        <v>3</v>
      </c>
      <c r="B8" s="75" t="str">
        <f>VLOOKUP(A8,入力フォーム!$N$3:$Z$13,6,0)</f>
        <v/>
      </c>
      <c r="C8" s="77" t="str">
        <f>VLOOKUP(A8,入力フォーム!$N$3:$Z$13,10,FALSE)</f>
        <v/>
      </c>
      <c r="D8" s="90" t="str">
        <f>VLOOKUP(A8,入力フォーム!$AJ$4:$AL$78,2,0)</f>
        <v/>
      </c>
      <c r="E8" s="93" t="str">
        <f>VLOOKUP(A8,入力フォーム!$AJ$4:$AL$78,3,0)</f>
        <v/>
      </c>
      <c r="F8" s="71">
        <v>4</v>
      </c>
      <c r="G8" s="75" t="str">
        <f>VLOOKUP(F8,入力フォーム!$N$3:$Z$13,6,0)</f>
        <v/>
      </c>
      <c r="H8" s="77" t="str">
        <f>VLOOKUP(F8,入力フォーム!$N$3:$Z$13,10,0)</f>
        <v/>
      </c>
      <c r="I8" s="90" t="str">
        <f>VLOOKUP(F8,入力フォーム!$AJ$4:$AL$78,2,0)</f>
        <v/>
      </c>
      <c r="J8" s="96" t="str">
        <f>VLOOKUP(F8,入力フォーム!$AJ$4:$AL$78,3,0)</f>
        <v/>
      </c>
    </row>
    <row r="9" spans="1:10" ht="39" customHeight="1" x14ac:dyDescent="0.25">
      <c r="A9" s="73">
        <v>5</v>
      </c>
      <c r="B9" s="75" t="str">
        <f>VLOOKUP(A9,入力フォーム!$N$3:$Z$13,6,0)</f>
        <v/>
      </c>
      <c r="C9" s="77" t="str">
        <f>VLOOKUP(A9,入力フォーム!$N$3:$Z$13,10,FALSE)</f>
        <v/>
      </c>
      <c r="D9" s="90" t="str">
        <f>VLOOKUP(A9,入力フォーム!$AJ$4:$AL$78,2,0)</f>
        <v/>
      </c>
      <c r="E9" s="93" t="str">
        <f>VLOOKUP(A9,入力フォーム!$AJ$4:$AL$78,3,0)</f>
        <v/>
      </c>
      <c r="F9" s="71">
        <v>6</v>
      </c>
      <c r="G9" s="75" t="str">
        <f>VLOOKUP(F9,入力フォーム!$N$3:$Z$13,6,0)</f>
        <v/>
      </c>
      <c r="H9" s="77" t="str">
        <f>VLOOKUP(F9,入力フォーム!$N$3:$Z$13,10,0)</f>
        <v/>
      </c>
      <c r="I9" s="90" t="str">
        <f>VLOOKUP(F9,入力フォーム!$AJ$4:$AL$78,2,0)</f>
        <v/>
      </c>
      <c r="J9" s="96" t="str">
        <f>VLOOKUP(F9,入力フォーム!$AJ$4:$AL$78,3,0)</f>
        <v/>
      </c>
    </row>
    <row r="10" spans="1:10" ht="39" customHeight="1" x14ac:dyDescent="0.25">
      <c r="A10" s="73">
        <v>7</v>
      </c>
      <c r="B10" s="75" t="str">
        <f>VLOOKUP(A10,入力フォーム!$N$3:$Z$13,6,0)</f>
        <v/>
      </c>
      <c r="C10" s="77" t="str">
        <f>VLOOKUP(A10,入力フォーム!$N$3:$Z$13,10,FALSE)</f>
        <v/>
      </c>
      <c r="D10" s="90" t="str">
        <f>VLOOKUP(A10,入力フォーム!$AJ$4:$AL$78,2,0)</f>
        <v/>
      </c>
      <c r="E10" s="93" t="str">
        <f>VLOOKUP(A10,入力フォーム!$AJ$4:$AL$78,3,0)</f>
        <v/>
      </c>
      <c r="F10" s="71">
        <v>8</v>
      </c>
      <c r="G10" s="75" t="str">
        <f>VLOOKUP(F10,入力フォーム!$N$3:$Z$13,6,0)</f>
        <v/>
      </c>
      <c r="H10" s="77" t="str">
        <f>VLOOKUP(F10,入力フォーム!$N$3:$Z$13,10,0)</f>
        <v/>
      </c>
      <c r="I10" s="90" t="str">
        <f>VLOOKUP(F10,入力フォーム!$AJ$4:$AL$78,2,0)</f>
        <v/>
      </c>
      <c r="J10" s="96" t="str">
        <f>VLOOKUP(F10,入力フォーム!$AJ$4:$AL$78,3,0)</f>
        <v/>
      </c>
    </row>
    <row r="11" spans="1:10" ht="39" customHeight="1" thickBot="1" x14ac:dyDescent="0.3">
      <c r="A11" s="74">
        <v>9</v>
      </c>
      <c r="B11" s="76" t="str">
        <f>VLOOKUP(A11,入力フォーム!$N$3:$Z$13,6,0)</f>
        <v/>
      </c>
      <c r="C11" s="78" t="str">
        <f>VLOOKUP(A11,入力フォーム!$N$3:$Z$13,10,FALSE)</f>
        <v/>
      </c>
      <c r="D11" s="91" t="str">
        <f>VLOOKUP(A11,入力フォーム!$AJ$4:$AL$78,2,0)</f>
        <v/>
      </c>
      <c r="E11" s="94" t="str">
        <f>VLOOKUP(A11,入力フォーム!$AJ$4:$AL$78,3,0)</f>
        <v/>
      </c>
      <c r="F11" s="72">
        <v>10</v>
      </c>
      <c r="G11" s="76" t="str">
        <f>VLOOKUP(F11,入力フォーム!$N$3:$Z$13,6,0)</f>
        <v/>
      </c>
      <c r="H11" s="78" t="str">
        <f>VLOOKUP(F11,入力フォーム!$N$3:$Z$13,10,0)</f>
        <v/>
      </c>
      <c r="I11" s="91" t="str">
        <f>VLOOKUP(F11,入力フォーム!$AJ$4:$AL$78,2,0)</f>
        <v/>
      </c>
      <c r="J11" s="97" t="str">
        <f>VLOOKUP(F11,入力フォーム!$AJ$4:$AL$78,3,0)</f>
        <v/>
      </c>
    </row>
  </sheetData>
  <sheetProtection password="D6EC" sheet="1"/>
  <mergeCells count="11">
    <mergeCell ref="I4:J4"/>
    <mergeCell ref="A3:J3"/>
    <mergeCell ref="A2:B2"/>
    <mergeCell ref="D5:E5"/>
    <mergeCell ref="B5:C6"/>
    <mergeCell ref="G5:H6"/>
    <mergeCell ref="I5:J5"/>
    <mergeCell ref="F5:F6"/>
    <mergeCell ref="A5:A6"/>
    <mergeCell ref="A4:B4"/>
    <mergeCell ref="C4:H4"/>
  </mergeCells>
  <phoneticPr fontId="2"/>
  <pageMargins left="0.75" right="0.75" top="1" bottom="1" header="0.51200000000000001" footer="0.51200000000000001"/>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7"/>
  <sheetViews>
    <sheetView zoomScaleNormal="100" workbookViewId="0">
      <selection activeCell="E10" sqref="E10:J10"/>
    </sheetView>
  </sheetViews>
  <sheetFormatPr defaultColWidth="0" defaultRowHeight="13.5" x14ac:dyDescent="0.25"/>
  <cols>
    <col min="1" max="1" width="1.7265625" style="5" customWidth="1"/>
    <col min="2" max="2" width="6.453125" style="4" customWidth="1"/>
    <col min="3" max="3" width="5.08984375" style="4" customWidth="1"/>
    <col min="4" max="4" width="10.453125" style="5" bestFit="1" customWidth="1"/>
    <col min="5" max="5" width="15.36328125" style="5" bestFit="1" customWidth="1"/>
    <col min="6" max="6" width="4.36328125" style="5" bestFit="1" customWidth="1"/>
    <col min="7" max="7" width="5.453125" style="5" bestFit="1" customWidth="1"/>
    <col min="8" max="8" width="5.453125" style="5" customWidth="1"/>
    <col min="9" max="9" width="6.7265625" style="5" customWidth="1"/>
    <col min="10" max="10" width="12.90625" style="5" customWidth="1"/>
    <col min="11" max="11" width="8.26953125" style="5" customWidth="1"/>
    <col min="12" max="12" width="2" style="5" customWidth="1"/>
    <col min="13" max="16384" width="0" style="5" hidden="1"/>
  </cols>
  <sheetData>
    <row r="1" spans="2:11" ht="17.5" x14ac:dyDescent="0.25">
      <c r="B1" s="570" t="s">
        <v>239</v>
      </c>
      <c r="C1" s="570"/>
      <c r="D1" s="570"/>
      <c r="E1" s="570"/>
      <c r="F1" s="570"/>
      <c r="G1" s="570"/>
      <c r="H1" s="570"/>
      <c r="I1" s="570"/>
      <c r="J1" s="570"/>
      <c r="K1" s="570"/>
    </row>
    <row r="2" spans="2:11" ht="12" customHeight="1" thickBot="1" x14ac:dyDescent="0.3"/>
    <row r="3" spans="2:11" ht="22.5" customHeight="1" thickBot="1" x14ac:dyDescent="0.3">
      <c r="D3" s="170" t="s">
        <v>53</v>
      </c>
      <c r="E3" s="40" t="str">
        <f>IF(入力フォーム!G8="","",入力フォーム!G8)</f>
        <v/>
      </c>
      <c r="F3" s="43" t="str">
        <f>IF(入力フォーム!G13="","",入力フォーム!G13)</f>
        <v/>
      </c>
      <c r="G3" s="5" t="s">
        <v>51</v>
      </c>
      <c r="H3" s="171" t="s">
        <v>56</v>
      </c>
      <c r="I3" s="7"/>
      <c r="J3" s="5" t="s">
        <v>52</v>
      </c>
    </row>
    <row r="4" spans="2:11" ht="14" thickBot="1" x14ac:dyDescent="0.3">
      <c r="B4" s="172"/>
      <c r="C4" s="172"/>
      <c r="D4" s="172"/>
      <c r="E4" s="172"/>
      <c r="F4" s="172"/>
      <c r="G4" s="172"/>
      <c r="H4" s="172"/>
      <c r="I4" s="172"/>
      <c r="J4" s="172"/>
      <c r="K4" s="172"/>
    </row>
    <row r="5" spans="2:11" x14ac:dyDescent="0.25">
      <c r="B5" s="557" t="s">
        <v>329</v>
      </c>
      <c r="C5" s="558"/>
      <c r="D5" s="6" t="s">
        <v>55</v>
      </c>
      <c r="E5" s="573" t="str">
        <f>IF(入力フォーム!B19="","",入力フォーム!B19)</f>
        <v/>
      </c>
      <c r="F5" s="573"/>
      <c r="G5" s="573"/>
      <c r="H5" s="573"/>
      <c r="I5" s="573"/>
      <c r="J5" s="573"/>
      <c r="K5" s="574"/>
    </row>
    <row r="6" spans="2:11" ht="22.5" customHeight="1" thickBot="1" x14ac:dyDescent="0.3">
      <c r="B6" s="557"/>
      <c r="C6" s="558"/>
      <c r="D6" s="173"/>
      <c r="E6" s="576" t="str">
        <f>IF(入力フォーム!B18="","",入力フォーム!B18)</f>
        <v/>
      </c>
      <c r="F6" s="576"/>
      <c r="G6" s="576"/>
      <c r="H6" s="576"/>
      <c r="I6" s="576"/>
      <c r="J6" s="576"/>
      <c r="K6" s="577"/>
    </row>
    <row r="7" spans="2:11" ht="14" thickBot="1" x14ac:dyDescent="0.3"/>
    <row r="8" spans="2:11" ht="27" customHeight="1" thickBot="1" x14ac:dyDescent="0.3">
      <c r="B8" s="557" t="s">
        <v>330</v>
      </c>
      <c r="C8" s="558"/>
      <c r="D8" s="66"/>
      <c r="E8" s="575" t="str">
        <f>IF(入力フォーム!B14="","",入力フォーム!B14)</f>
        <v/>
      </c>
      <c r="F8" s="575"/>
      <c r="G8" s="575"/>
      <c r="H8" s="575"/>
      <c r="I8" s="68" t="str">
        <f>IF(入力フォーム!D14="","",入力フォーム!D14)</f>
        <v/>
      </c>
      <c r="J8" s="69" t="s">
        <v>209</v>
      </c>
      <c r="K8" s="67"/>
    </row>
    <row r="9" spans="2:11" ht="14" thickBot="1" x14ac:dyDescent="0.3"/>
    <row r="10" spans="2:11" x14ac:dyDescent="0.25">
      <c r="B10" s="557" t="s">
        <v>331</v>
      </c>
      <c r="C10" s="558"/>
      <c r="D10" s="6" t="s">
        <v>55</v>
      </c>
      <c r="E10" s="573" t="str">
        <f>IF(入力フォーム!C49="","",入力フォーム!C49)</f>
        <v/>
      </c>
      <c r="F10" s="573"/>
      <c r="G10" s="573"/>
      <c r="H10" s="573"/>
      <c r="I10" s="573"/>
      <c r="J10" s="581"/>
      <c r="K10" s="578" t="s">
        <v>54</v>
      </c>
    </row>
    <row r="11" spans="2:11" ht="22.5" customHeight="1" thickBot="1" x14ac:dyDescent="0.3">
      <c r="B11" s="557"/>
      <c r="C11" s="558"/>
      <c r="D11" s="173"/>
      <c r="E11" s="576" t="str">
        <f>IF(入力フォーム!C48="","",入力フォーム!C48)</f>
        <v/>
      </c>
      <c r="F11" s="576"/>
      <c r="G11" s="576"/>
      <c r="H11" s="576"/>
      <c r="I11" s="576"/>
      <c r="J11" s="580"/>
      <c r="K11" s="579"/>
    </row>
    <row r="12" spans="2:11" x14ac:dyDescent="0.25">
      <c r="B12" s="557"/>
      <c r="C12" s="558"/>
      <c r="D12" s="6" t="s">
        <v>55</v>
      </c>
      <c r="E12" s="573" t="str">
        <f>IF(入力フォーム!C31="","",入力フォーム!C31)</f>
        <v/>
      </c>
      <c r="F12" s="573"/>
      <c r="G12" s="573"/>
      <c r="H12" s="573"/>
      <c r="I12" s="573"/>
      <c r="J12" s="573"/>
      <c r="K12" s="574"/>
    </row>
    <row r="13" spans="2:11" ht="22.5" customHeight="1" thickBot="1" x14ac:dyDescent="0.3">
      <c r="B13" s="557"/>
      <c r="C13" s="558"/>
      <c r="D13" s="174"/>
      <c r="E13" s="576" t="str">
        <f>IF(入力フォーム!C30="","",入力フォーム!C30)</f>
        <v/>
      </c>
      <c r="F13" s="576"/>
      <c r="G13" s="576"/>
      <c r="H13" s="576"/>
      <c r="I13" s="576"/>
      <c r="J13" s="576"/>
      <c r="K13" s="577"/>
    </row>
    <row r="14" spans="2:11" ht="22.5" customHeight="1" x14ac:dyDescent="0.25">
      <c r="B14" s="172"/>
      <c r="C14" s="172"/>
      <c r="E14" s="43"/>
      <c r="F14" s="43"/>
      <c r="G14" s="43"/>
      <c r="H14" s="43"/>
      <c r="I14" s="43"/>
      <c r="J14" s="43"/>
      <c r="K14" s="43"/>
    </row>
    <row r="15" spans="2:11" ht="22.5" customHeight="1" x14ac:dyDescent="0.25">
      <c r="B15" s="172"/>
      <c r="C15" s="172"/>
      <c r="E15" s="43"/>
      <c r="F15" s="43"/>
      <c r="G15" s="43"/>
      <c r="H15" s="43"/>
      <c r="I15" s="43"/>
      <c r="J15" s="43"/>
      <c r="K15" s="43"/>
    </row>
    <row r="16" spans="2:11" ht="22.5" customHeight="1" x14ac:dyDescent="0.25">
      <c r="B16" s="172"/>
      <c r="C16" s="172"/>
      <c r="E16" s="43"/>
      <c r="F16" s="43"/>
      <c r="G16" s="43"/>
      <c r="H16" s="43"/>
      <c r="I16" s="43"/>
      <c r="J16" s="43"/>
      <c r="K16" s="43"/>
    </row>
    <row r="17" spans="1:12" ht="22.5" customHeight="1" x14ac:dyDescent="0.25">
      <c r="B17" s="172"/>
      <c r="C17" s="172"/>
      <c r="E17" s="43"/>
      <c r="F17" s="43"/>
      <c r="G17" s="43"/>
      <c r="H17" s="43"/>
      <c r="I17" s="43"/>
      <c r="J17" s="43"/>
      <c r="K17" s="43"/>
    </row>
    <row r="18" spans="1:12" ht="22.5" customHeight="1" x14ac:dyDescent="0.25">
      <c r="B18" s="172"/>
      <c r="C18" s="172"/>
      <c r="E18" s="43"/>
      <c r="F18" s="43"/>
      <c r="G18" s="43"/>
      <c r="H18" s="43"/>
      <c r="I18" s="43"/>
      <c r="J18" s="43"/>
      <c r="K18" s="43"/>
    </row>
    <row r="19" spans="1:12" ht="22.5" customHeight="1" x14ac:dyDescent="0.25">
      <c r="A19" s="175"/>
      <c r="B19" s="176"/>
      <c r="C19" s="176"/>
      <c r="D19" s="175"/>
      <c r="E19" s="169"/>
      <c r="F19" s="169"/>
      <c r="G19" s="169"/>
      <c r="H19" s="169"/>
      <c r="I19" s="169"/>
      <c r="J19" s="169"/>
      <c r="K19" s="169"/>
      <c r="L19" s="175"/>
    </row>
    <row r="20" spans="1:12" ht="14" thickBot="1" x14ac:dyDescent="0.3">
      <c r="E20" s="4"/>
      <c r="F20" s="4"/>
      <c r="G20" s="4"/>
      <c r="H20" s="4"/>
      <c r="I20" s="4"/>
      <c r="J20" s="4"/>
      <c r="K20" s="4"/>
    </row>
    <row r="21" spans="1:12" ht="30" customHeight="1" thickBot="1" x14ac:dyDescent="0.3">
      <c r="B21" s="5"/>
      <c r="C21" s="5"/>
      <c r="E21" s="568" t="str">
        <f>IF(入力フォーム!G20="","",入力フォーム!G20&amp;入力フォーム!#REF!)</f>
        <v/>
      </c>
      <c r="F21" s="569"/>
      <c r="G21" s="177" t="s">
        <v>296</v>
      </c>
      <c r="I21" s="181"/>
      <c r="J21" s="180" t="s">
        <v>52</v>
      </c>
    </row>
    <row r="22" spans="1:12" ht="27.75" customHeight="1" thickBot="1" x14ac:dyDescent="0.3">
      <c r="A22" s="570" t="s">
        <v>328</v>
      </c>
      <c r="B22" s="570"/>
      <c r="C22" s="570"/>
      <c r="D22" s="570"/>
      <c r="E22" s="570"/>
      <c r="F22" s="570"/>
      <c r="G22" s="570"/>
      <c r="H22" s="570"/>
      <c r="I22" s="570"/>
      <c r="J22" s="570"/>
    </row>
    <row r="23" spans="1:12" ht="30" customHeight="1" thickBot="1" x14ac:dyDescent="0.3">
      <c r="B23" s="571" t="s">
        <v>332</v>
      </c>
      <c r="C23" s="572"/>
      <c r="D23" s="559" t="str">
        <f>IF(入力フォーム!B18="","団体名未入力",入力フォーム!B18)</f>
        <v>団体名未入力</v>
      </c>
      <c r="E23" s="560"/>
      <c r="F23" s="560"/>
      <c r="G23" s="560"/>
      <c r="H23" s="560"/>
      <c r="I23" s="560"/>
      <c r="J23" s="561"/>
    </row>
    <row r="24" spans="1:12" ht="17.25" customHeight="1" thickBot="1" x14ac:dyDescent="0.3">
      <c r="A24" s="178"/>
      <c r="B24" s="183"/>
      <c r="C24" s="43"/>
      <c r="D24" s="43"/>
      <c r="E24" s="43"/>
      <c r="F24" s="43"/>
      <c r="G24" s="43"/>
      <c r="H24" s="43"/>
      <c r="I24" s="179"/>
      <c r="J24" s="179"/>
    </row>
    <row r="25" spans="1:12" ht="21" customHeight="1" x14ac:dyDescent="0.25">
      <c r="A25" s="182"/>
      <c r="B25" s="565" t="str">
        <f>IF(入力フォーム!T79="","",入力フォーム!T79)</f>
        <v/>
      </c>
      <c r="C25" s="566"/>
      <c r="D25" s="566"/>
      <c r="E25" s="566" t="str">
        <f>IF(入力フォーム!T80="","",入力フォーム!T80)</f>
        <v/>
      </c>
      <c r="F25" s="566"/>
      <c r="G25" s="566"/>
      <c r="H25" s="566" t="str">
        <f>IF(入力フォーム!T81="","",入力フォーム!T81)</f>
        <v/>
      </c>
      <c r="I25" s="566"/>
      <c r="J25" s="567"/>
    </row>
    <row r="26" spans="1:12" ht="21" customHeight="1" x14ac:dyDescent="0.25">
      <c r="A26" s="182"/>
      <c r="B26" s="562" t="str">
        <f>IF(入力フォーム!T82="","",入力フォーム!T82)</f>
        <v/>
      </c>
      <c r="C26" s="563"/>
      <c r="D26" s="563"/>
      <c r="E26" s="563" t="str">
        <f>IF(入力フォーム!T83="","",入力フォーム!T83)</f>
        <v/>
      </c>
      <c r="F26" s="563"/>
      <c r="G26" s="563"/>
      <c r="H26" s="563" t="str">
        <f>IF(入力フォーム!T84="","",入力フォーム!T84)</f>
        <v/>
      </c>
      <c r="I26" s="563"/>
      <c r="J26" s="564"/>
    </row>
    <row r="27" spans="1:12" ht="21" customHeight="1" x14ac:dyDescent="0.25">
      <c r="A27" s="182"/>
      <c r="B27" s="562" t="str">
        <f>IF(入力フォーム!T85="","",入力フォーム!T85)</f>
        <v/>
      </c>
      <c r="C27" s="563"/>
      <c r="D27" s="563"/>
      <c r="E27" s="563" t="str">
        <f>IF(入力フォーム!T86="","",入力フォーム!T86)</f>
        <v/>
      </c>
      <c r="F27" s="563"/>
      <c r="G27" s="563"/>
      <c r="H27" s="563" t="str">
        <f>IF(入力フォーム!T87="","",入力フォーム!T87)</f>
        <v/>
      </c>
      <c r="I27" s="563"/>
      <c r="J27" s="564"/>
    </row>
    <row r="28" spans="1:12" ht="21" customHeight="1" x14ac:dyDescent="0.25">
      <c r="A28" s="182"/>
      <c r="B28" s="562" t="str">
        <f>IF(入力フォーム!T88="","",入力フォーム!T88)</f>
        <v/>
      </c>
      <c r="C28" s="563"/>
      <c r="D28" s="563"/>
      <c r="E28" s="563" t="str">
        <f>IF(入力フォーム!T89="","",入力フォーム!T89)</f>
        <v/>
      </c>
      <c r="F28" s="563"/>
      <c r="G28" s="563"/>
      <c r="H28" s="563" t="str">
        <f>IF(入力フォーム!T90="","",入力フォーム!T90)</f>
        <v/>
      </c>
      <c r="I28" s="563"/>
      <c r="J28" s="564"/>
    </row>
    <row r="29" spans="1:12" ht="21" customHeight="1" x14ac:dyDescent="0.25">
      <c r="A29" s="182"/>
      <c r="B29" s="562" t="str">
        <f>IF(入力フォーム!T91="","",入力フォーム!T91)</f>
        <v/>
      </c>
      <c r="C29" s="563"/>
      <c r="D29" s="563"/>
      <c r="E29" s="563" t="str">
        <f>IF(入力フォーム!T92="","",入力フォーム!T92)</f>
        <v/>
      </c>
      <c r="F29" s="563"/>
      <c r="G29" s="563"/>
      <c r="H29" s="563" t="str">
        <f>IF(入力フォーム!T93="","",入力フォーム!T93)</f>
        <v/>
      </c>
      <c r="I29" s="563"/>
      <c r="J29" s="564"/>
    </row>
    <row r="30" spans="1:12" ht="21" customHeight="1" x14ac:dyDescent="0.25">
      <c r="A30" s="182"/>
      <c r="B30" s="562" t="str">
        <f>IF(入力フォーム!T94="","",入力フォーム!T94)</f>
        <v/>
      </c>
      <c r="C30" s="563"/>
      <c r="D30" s="563"/>
      <c r="E30" s="563" t="str">
        <f>IF(入力フォーム!T95="","",入力フォーム!T95)</f>
        <v/>
      </c>
      <c r="F30" s="563"/>
      <c r="G30" s="563"/>
      <c r="H30" s="563" t="str">
        <f>IF(入力フォーム!T96="","",入力フォーム!T96)</f>
        <v/>
      </c>
      <c r="I30" s="563"/>
      <c r="J30" s="564"/>
    </row>
    <row r="31" spans="1:12" ht="21" customHeight="1" x14ac:dyDescent="0.25">
      <c r="A31" s="182"/>
      <c r="B31" s="562" t="str">
        <f>IF(入力フォーム!T97="","",入力フォーム!T97)</f>
        <v/>
      </c>
      <c r="C31" s="563"/>
      <c r="D31" s="563"/>
      <c r="E31" s="563" t="str">
        <f>IF(入力フォーム!T98="","",入力フォーム!T98)</f>
        <v/>
      </c>
      <c r="F31" s="563"/>
      <c r="G31" s="563"/>
      <c r="H31" s="563" t="str">
        <f>IF(入力フォーム!T99="","",入力フォーム!T99)</f>
        <v/>
      </c>
      <c r="I31" s="563"/>
      <c r="J31" s="564"/>
    </row>
    <row r="32" spans="1:12" ht="21" customHeight="1" x14ac:dyDescent="0.25">
      <c r="A32" s="182"/>
      <c r="B32" s="562" t="str">
        <f>IF(入力フォーム!T100="","",入力フォーム!T100)</f>
        <v/>
      </c>
      <c r="C32" s="563"/>
      <c r="D32" s="563"/>
      <c r="E32" s="563" t="str">
        <f>IF(入力フォーム!T101="","",入力フォーム!T101)</f>
        <v/>
      </c>
      <c r="F32" s="563"/>
      <c r="G32" s="563"/>
      <c r="H32" s="563" t="str">
        <f>IF(入力フォーム!T102="","",入力フォーム!T102)</f>
        <v/>
      </c>
      <c r="I32" s="563"/>
      <c r="J32" s="564"/>
    </row>
    <row r="33" spans="1:10" ht="21" customHeight="1" thickBot="1" x14ac:dyDescent="0.3">
      <c r="A33" s="182"/>
      <c r="B33" s="554" t="str">
        <f>IF(入力フォーム!T103="","",入力フォーム!T103)</f>
        <v/>
      </c>
      <c r="C33" s="555"/>
      <c r="D33" s="555"/>
      <c r="E33" s="555" t="str">
        <f>IF(入力フォーム!T104="","",入力フォーム!T104)</f>
        <v/>
      </c>
      <c r="F33" s="555"/>
      <c r="G33" s="555"/>
      <c r="H33" s="555" t="str">
        <f>IF(入力フォーム!T105="","",入力フォーム!T105)</f>
        <v/>
      </c>
      <c r="I33" s="555"/>
      <c r="J33" s="556"/>
    </row>
    <row r="37" spans="1:10" x14ac:dyDescent="0.25">
      <c r="B37" s="5"/>
      <c r="C37" s="5"/>
    </row>
  </sheetData>
  <sheetProtection algorithmName="SHA-512" hashValue="go4aIUFk1iBmZAxzfkZk70Dq/pYSUhs137eS27ByxGRCHlfHlnp8DpwixckSldu397EAtBoYS+NLvoIFJq7Huw==" saltValue="Im41GnpEbG9SrS8KNrKW8g==" spinCount="100000" sheet="1" objects="1" scenarios="1"/>
  <mergeCells count="43">
    <mergeCell ref="B1:K1"/>
    <mergeCell ref="E5:K5"/>
    <mergeCell ref="E6:K6"/>
    <mergeCell ref="K10:K11"/>
    <mergeCell ref="E11:J11"/>
    <mergeCell ref="E10:J10"/>
    <mergeCell ref="E21:F21"/>
    <mergeCell ref="A22:J22"/>
    <mergeCell ref="B23:C23"/>
    <mergeCell ref="E12:K12"/>
    <mergeCell ref="E8:H8"/>
    <mergeCell ref="E13:K13"/>
    <mergeCell ref="B25:D25"/>
    <mergeCell ref="E25:G25"/>
    <mergeCell ref="H25:J25"/>
    <mergeCell ref="B26:D26"/>
    <mergeCell ref="E26:G26"/>
    <mergeCell ref="H26:J26"/>
    <mergeCell ref="B30:D30"/>
    <mergeCell ref="E30:G30"/>
    <mergeCell ref="H30:J30"/>
    <mergeCell ref="B27:D27"/>
    <mergeCell ref="E27:G27"/>
    <mergeCell ref="H27:J27"/>
    <mergeCell ref="B28:D28"/>
    <mergeCell ref="E28:G28"/>
    <mergeCell ref="H28:J28"/>
    <mergeCell ref="B33:D33"/>
    <mergeCell ref="E33:G33"/>
    <mergeCell ref="H33:J33"/>
    <mergeCell ref="B5:C6"/>
    <mergeCell ref="B8:C8"/>
    <mergeCell ref="B10:C13"/>
    <mergeCell ref="D23:J23"/>
    <mergeCell ref="B31:D31"/>
    <mergeCell ref="E31:G31"/>
    <mergeCell ref="H31:J31"/>
    <mergeCell ref="B32:D32"/>
    <mergeCell ref="E32:G32"/>
    <mergeCell ref="H32:J32"/>
    <mergeCell ref="B29:D29"/>
    <mergeCell ref="E29:G29"/>
    <mergeCell ref="H29:J29"/>
  </mergeCells>
  <phoneticPr fontId="2"/>
  <pageMargins left="0.75" right="0.75" top="1" bottom="1" header="0.51200000000000001" footer="0.51200000000000001"/>
  <pageSetup paperSize="9" scale="10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topLeftCell="R1" zoomScaleNormal="100" workbookViewId="0">
      <selection activeCell="AA13" activeCellId="1" sqref="W13:W18 AA13:AA18"/>
    </sheetView>
  </sheetViews>
  <sheetFormatPr defaultColWidth="0" defaultRowHeight="14" zeroHeight="1" x14ac:dyDescent="0.2"/>
  <cols>
    <col min="1" max="1" width="3.453125" style="41" hidden="1" customWidth="1"/>
    <col min="2" max="2" width="16.08984375" style="41" hidden="1" customWidth="1"/>
    <col min="3" max="3" width="3.453125" style="41" hidden="1" customWidth="1"/>
    <col min="4" max="4" width="7.453125" style="41" hidden="1" customWidth="1"/>
    <col min="5" max="5" width="5.453125" style="41" hidden="1" customWidth="1"/>
    <col min="6" max="6" width="2.453125" style="41" hidden="1" customWidth="1"/>
    <col min="7" max="12" width="2.6328125" style="41" hidden="1" customWidth="1"/>
    <col min="13" max="13" width="3.36328125" style="41" hidden="1" customWidth="1"/>
    <col min="14" max="14" width="4.08984375" style="41" hidden="1" customWidth="1"/>
    <col min="15" max="15" width="6.7265625" style="41" hidden="1" customWidth="1"/>
    <col min="16" max="16" width="4.26953125" style="41" hidden="1" customWidth="1"/>
    <col min="17" max="17" width="3.7265625" style="41" hidden="1" customWidth="1"/>
    <col min="18" max="18" width="5" style="42" customWidth="1"/>
    <col min="19" max="20" width="4.26953125" style="42" customWidth="1"/>
    <col min="21" max="21" width="8" style="42" customWidth="1"/>
    <col min="22" max="22" width="7.453125" style="42" bestFit="1" customWidth="1"/>
    <col min="23" max="23" width="4.26953125" style="42" bestFit="1" customWidth="1"/>
    <col min="24" max="24" width="13.36328125" style="42" bestFit="1" customWidth="1"/>
    <col min="25" max="26" width="6.90625" style="42" customWidth="1"/>
    <col min="27" max="27" width="4.26953125" style="42" bestFit="1" customWidth="1"/>
    <col min="28" max="28" width="13.36328125" style="42" bestFit="1" customWidth="1"/>
    <col min="29" max="29" width="20.7265625" style="42" customWidth="1"/>
    <col min="30" max="30" width="25" style="42" hidden="1" customWidth="1"/>
    <col min="31" max="16384" width="9" style="41" hidden="1"/>
  </cols>
  <sheetData>
    <row r="1" spans="1:30" ht="19" x14ac:dyDescent="0.3">
      <c r="R1" s="583" t="s">
        <v>288</v>
      </c>
      <c r="S1" s="583"/>
      <c r="T1" s="583"/>
      <c r="U1" s="583"/>
      <c r="V1" s="583"/>
      <c r="W1" s="583"/>
      <c r="X1" s="583"/>
      <c r="Y1" s="583"/>
      <c r="Z1" s="583"/>
      <c r="AA1" s="583"/>
      <c r="AB1" s="583"/>
      <c r="AC1" s="583"/>
      <c r="AD1" s="41"/>
    </row>
    <row r="2" spans="1:30" ht="19" x14ac:dyDescent="0.3">
      <c r="R2" s="79"/>
      <c r="S2" s="41"/>
      <c r="T2" s="41"/>
      <c r="U2" s="41"/>
      <c r="V2" s="41"/>
      <c r="W2" s="41"/>
      <c r="X2" s="41"/>
      <c r="Y2" s="41"/>
      <c r="Z2" s="41"/>
      <c r="AA2" s="41"/>
      <c r="AB2" s="41"/>
      <c r="AC2" s="41"/>
      <c r="AD2" s="41"/>
    </row>
    <row r="3" spans="1:30" ht="13" x14ac:dyDescent="0.2">
      <c r="R3" s="41"/>
      <c r="S3" s="41"/>
      <c r="T3" s="41"/>
      <c r="U3" s="41"/>
      <c r="V3" s="41"/>
      <c r="W3" s="41"/>
      <c r="X3" s="41"/>
      <c r="Y3" s="41"/>
      <c r="Z3" s="41"/>
      <c r="AA3" s="41"/>
      <c r="AB3" s="41"/>
      <c r="AC3" s="41"/>
      <c r="AD3" s="41"/>
    </row>
    <row r="4" spans="1:30" s="47" customFormat="1" ht="17.25" customHeight="1" x14ac:dyDescent="0.25">
      <c r="R4" s="80" t="str">
        <f>IF(入力フォーム!B18="","",入力フォーム!B18)</f>
        <v/>
      </c>
      <c r="S4" s="80"/>
      <c r="T4" s="80"/>
      <c r="U4" s="80"/>
      <c r="Y4" s="256" t="str">
        <f>IF(B14="","",入力フォーム!B14&amp;NUMBERSTRING(入力フォーム!D14,3)&amp;入力フォーム!E14&amp;"")</f>
        <v/>
      </c>
      <c r="AC4" s="81"/>
      <c r="AD4" s="82"/>
    </row>
    <row r="5" spans="1:30" s="83" customFormat="1" ht="17.25" customHeight="1" x14ac:dyDescent="0.25">
      <c r="C5" s="47" t="s">
        <v>109</v>
      </c>
      <c r="R5" s="84"/>
      <c r="S5" s="584" t="str">
        <f>IF(入力フォーム!C30="","",入力フォーム!C30)</f>
        <v/>
      </c>
      <c r="T5" s="584"/>
      <c r="U5" s="584"/>
      <c r="V5" s="584"/>
      <c r="W5" s="584"/>
      <c r="X5" s="584"/>
      <c r="Y5" s="84"/>
      <c r="Z5" s="84"/>
      <c r="AA5" s="84"/>
      <c r="AB5" s="85" t="s">
        <v>287</v>
      </c>
      <c r="AC5" s="84" t="str">
        <f>IF(B6="","",IF(C6=A6,B6,IF(C6&gt;=7,B6,J6&amp;K6&amp;L6&amp;M6&amp;N6&amp;O6&amp;P6)))</f>
        <v/>
      </c>
    </row>
    <row r="6" spans="1:30" s="83" customFormat="1" ht="17.25" customHeight="1" x14ac:dyDescent="0.25">
      <c r="A6" s="83">
        <f>LEN(B6)</f>
        <v>0</v>
      </c>
      <c r="B6" s="83" t="str">
        <f>IF(入力フォーム!C48="","",入力フォーム!C48)</f>
        <v/>
      </c>
      <c r="C6" s="83" t="str">
        <f>IF(B6="","",LEN(SUBSTITUTE(B6,"　",)))</f>
        <v/>
      </c>
      <c r="D6" s="83" t="str">
        <f>IF(B6="","",LEFT(B6,FIND("　",B6)-1))</f>
        <v/>
      </c>
      <c r="E6" s="83" t="str">
        <f>IF(B6="","",RIGHT(B6,C6+1-FIND("　",B6)))</f>
        <v/>
      </c>
      <c r="F6" s="83" t="str">
        <f>IF(B6="","",LEN(D6))</f>
        <v/>
      </c>
      <c r="G6" s="83" t="str">
        <f>IF(C6="","",LEN(E6))</f>
        <v/>
      </c>
      <c r="H6" s="83" t="str">
        <f>IF(B6="","",SUM(F6:G6))</f>
        <v/>
      </c>
      <c r="J6" s="86" t="str">
        <f>LEFT(D6,1)</f>
        <v/>
      </c>
      <c r="K6" s="86" t="str">
        <f>IF(F6=1,"　",IF(F6=2,"　",MID(D6,2,1)))</f>
        <v/>
      </c>
      <c r="L6" s="86" t="str">
        <f>IF(F6=1,"　",IF(F6=2,MID(D6,2,1),MID(D6,3,1)))</f>
        <v/>
      </c>
      <c r="M6" s="86" t="s">
        <v>115</v>
      </c>
      <c r="N6" s="86" t="str">
        <f>IF(G6=1,"　",IF(G6=2,MID(E6,1,1),MID(E6,1,1)))</f>
        <v/>
      </c>
      <c r="O6" s="86" t="str">
        <f>IF(G6=1,"　",IF(G6=2,"　",MID(E6,2,1)))</f>
        <v/>
      </c>
      <c r="P6" s="86" t="str">
        <f>IF(G6=1,MID(E6,1,1),IF(G6=2,MID(E6,2,1),MID(E6,3,1)))</f>
        <v/>
      </c>
      <c r="R6" s="84"/>
      <c r="S6" s="84"/>
      <c r="T6" s="584" t="str">
        <f>IF(入力フォーム!C32="","",入力フォーム!C32)</f>
        <v/>
      </c>
      <c r="U6" s="584"/>
      <c r="V6" s="584"/>
      <c r="W6" s="584"/>
      <c r="X6" s="584"/>
      <c r="Y6" s="84"/>
      <c r="Z6" s="84"/>
      <c r="AA6" s="84"/>
      <c r="AB6" s="85" t="str">
        <f>IF(B7="","出版：","編曲：")</f>
        <v>出版：</v>
      </c>
      <c r="AC6" s="84" t="str">
        <f>IF(B7="",B8,IF(C7=A7,B7,IF(C7&gt;=7,B7,J7&amp;K7&amp;L7&amp;M7&amp;N7&amp;O7&amp;P7)))</f>
        <v/>
      </c>
    </row>
    <row r="7" spans="1:30" s="83" customFormat="1" ht="17.25" customHeight="1" x14ac:dyDescent="0.25">
      <c r="A7" s="83">
        <f>LEN(B7)</f>
        <v>0</v>
      </c>
      <c r="B7" s="83" t="str">
        <f>IF(入力フォーム!C50="","",入力フォーム!C50)</f>
        <v/>
      </c>
      <c r="C7" s="83" t="str">
        <f>IF(B7="","",LEN(SUBSTITUTE(B7,"　",)))</f>
        <v/>
      </c>
      <c r="D7" s="83" t="str">
        <f>IF(B7="","",LEFT(B7,FIND("　",B7)-1))</f>
        <v/>
      </c>
      <c r="E7" s="83" t="str">
        <f>IF(B7="","",RIGHT(B7,C7+1-FIND("　",B7)))</f>
        <v/>
      </c>
      <c r="F7" s="83" t="str">
        <f>IF(B7="","",LEN(D7))</f>
        <v/>
      </c>
      <c r="G7" s="83" t="str">
        <f>IF(C7="","",LEN(E7))</f>
        <v/>
      </c>
      <c r="H7" s="83" t="str">
        <f>IF(B7="","",SUM(F7:G7))</f>
        <v/>
      </c>
      <c r="J7" s="86" t="str">
        <f>LEFT(D7,1)</f>
        <v/>
      </c>
      <c r="K7" s="86" t="str">
        <f>IF(F7=1,"　",IF(F7=2,"　",MID(D7,2,1)))</f>
        <v/>
      </c>
      <c r="L7" s="86" t="str">
        <f>IF(F7=1,"　",IF(F7=2,MID(D7,2,1),MID(D7,3,1)))</f>
        <v/>
      </c>
      <c r="M7" s="86" t="s">
        <v>115</v>
      </c>
      <c r="N7" s="86" t="str">
        <f>IF(G7=1,"　",IF(G7=2,MID(E7,1,1),MID(E7,1,1)))</f>
        <v/>
      </c>
      <c r="O7" s="86" t="str">
        <f>IF(G7=1,"　",IF(G7=2,"　",MID(E7,2,1)))</f>
        <v/>
      </c>
      <c r="P7" s="86" t="str">
        <f>IF(G7=1,MID(E7,1,1),IF(G7=2,MID(E7,2,1),MID(E7,3,1)))</f>
        <v/>
      </c>
      <c r="R7" s="84"/>
      <c r="S7" s="84"/>
      <c r="T7" s="84"/>
      <c r="U7" s="582" t="str">
        <f>IF(入力フォーム!C33="","",入力フォーム!C33)</f>
        <v/>
      </c>
      <c r="V7" s="582"/>
      <c r="W7" s="582"/>
      <c r="X7" s="582"/>
      <c r="Y7" s="84"/>
      <c r="Z7" s="84"/>
      <c r="AA7" s="84"/>
      <c r="AB7" s="85" t="str">
        <f>IF(B7="","","出版：")</f>
        <v/>
      </c>
      <c r="AC7" s="84" t="str">
        <f>IF(B7="","",B8)</f>
        <v/>
      </c>
    </row>
    <row r="8" spans="1:30" s="83" customFormat="1" ht="17.25" customHeight="1" x14ac:dyDescent="0.25">
      <c r="B8" s="83" t="str">
        <f>IF(入力フォーム!C52="","",入力フォーム!C52)</f>
        <v/>
      </c>
      <c r="C8" s="83" t="str">
        <f>IF(B8="","",LEN(SUBSTITUTE(B8,"　",)))</f>
        <v/>
      </c>
      <c r="R8" s="84"/>
      <c r="S8" s="84"/>
      <c r="T8" s="84"/>
      <c r="U8" s="582" t="str">
        <f>IF(入力フォーム!C34="","",入力フォーム!C34)</f>
        <v/>
      </c>
      <c r="V8" s="582"/>
      <c r="W8" s="582"/>
      <c r="X8" s="582"/>
      <c r="Y8" s="84"/>
      <c r="Z8" s="84"/>
      <c r="AA8" s="84"/>
      <c r="AB8" s="84"/>
      <c r="AD8" s="84" t="str">
        <f>IF(B7="","",B9)</f>
        <v/>
      </c>
    </row>
    <row r="9" spans="1:30" s="83" customFormat="1" ht="17.25" customHeight="1" x14ac:dyDescent="0.25">
      <c r="B9" s="83" t="str">
        <f>IF(入力フォーム!G50="","",入力フォーム!G50)</f>
        <v/>
      </c>
      <c r="C9" s="83" t="str">
        <f>IF(B9="","",LEN(SUBSTITUTE(B9,"　",)))</f>
        <v/>
      </c>
      <c r="R9" s="84"/>
      <c r="S9" s="84"/>
      <c r="T9" s="84"/>
      <c r="U9" s="582" t="str">
        <f>IF(入力フォーム!C35="","",入力フォーム!C35)</f>
        <v/>
      </c>
      <c r="V9" s="582"/>
      <c r="W9" s="582"/>
      <c r="X9" s="582"/>
      <c r="Y9" s="84"/>
      <c r="Z9" s="84"/>
      <c r="AA9" s="84"/>
      <c r="AB9" s="84"/>
    </row>
    <row r="10" spans="1:30" s="83" customFormat="1" ht="17.25" customHeight="1" x14ac:dyDescent="0.25">
      <c r="R10" s="84"/>
      <c r="S10" s="84"/>
      <c r="T10" s="84"/>
      <c r="U10" s="582" t="str">
        <f>IF(入力フォーム!C36="","",入力フォーム!C36)</f>
        <v/>
      </c>
      <c r="V10" s="582"/>
      <c r="W10" s="582"/>
      <c r="X10" s="582"/>
      <c r="Y10" s="84"/>
      <c r="Z10" s="84"/>
      <c r="AA10" s="84"/>
      <c r="AB10" s="84"/>
      <c r="AD10" s="84"/>
    </row>
    <row r="11" spans="1:30" s="83" customFormat="1" ht="17.25" customHeight="1" x14ac:dyDescent="0.25">
      <c r="I11" s="87"/>
      <c r="J11" s="87"/>
      <c r="K11" s="87"/>
      <c r="L11" s="87"/>
      <c r="M11" s="87"/>
      <c r="N11" s="87"/>
      <c r="O11" s="87"/>
      <c r="P11" s="87"/>
      <c r="R11" s="84"/>
      <c r="S11" s="84"/>
      <c r="T11" s="84"/>
      <c r="U11" s="582" t="str">
        <f>IF(入力フォーム!C37="","",入力フォーム!C37)</f>
        <v/>
      </c>
      <c r="V11" s="582"/>
      <c r="W11" s="582"/>
      <c r="X11" s="582"/>
      <c r="Y11" s="84"/>
      <c r="Z11" s="84"/>
      <c r="AA11" s="84"/>
      <c r="AB11" s="84"/>
      <c r="AD11" s="84"/>
    </row>
    <row r="12" spans="1:30" s="87" customFormat="1" ht="17.25" customHeight="1" x14ac:dyDescent="0.25">
      <c r="C12" s="87" t="s">
        <v>109</v>
      </c>
    </row>
    <row r="13" spans="1:30" s="87" customFormat="1" ht="17.25" customHeight="1" x14ac:dyDescent="0.25">
      <c r="A13" s="87">
        <v>1</v>
      </c>
      <c r="B13" s="87" t="str">
        <f>IF(入力フォーム!Z4="","",入力フォーム!Z4)</f>
        <v/>
      </c>
      <c r="C13" s="87" t="str">
        <f>IF(B13="","",LEN(SUBSTITUTE(B13,"　",)))</f>
        <v/>
      </c>
      <c r="D13" s="87" t="str">
        <f>IF(B13="","",LEFT(B13,FIND("　",B13)-1))</f>
        <v/>
      </c>
      <c r="E13" s="87" t="str">
        <f>IF(B13="","",RIGHT(B13,C13+1-FIND("　",B13)))</f>
        <v/>
      </c>
      <c r="F13" s="87" t="str">
        <f t="shared" ref="F13:G15" si="0">IF(B13="","",LEN(D13))</f>
        <v/>
      </c>
      <c r="G13" s="87" t="str">
        <f t="shared" si="0"/>
        <v/>
      </c>
      <c r="H13" s="87" t="str">
        <f>IF(B13="","",SUM(F13:G13))</f>
        <v/>
      </c>
      <c r="R13" s="83"/>
      <c r="S13" s="83"/>
      <c r="T13" s="83"/>
      <c r="U13" s="83"/>
      <c r="V13" s="83" t="str">
        <f>入力フォーム!S4</f>
        <v/>
      </c>
      <c r="W13" s="84"/>
      <c r="X13" s="84" t="str">
        <f>IF(B13="","",IF(H13&gt;=5,D13&amp;E13,IF(AND(H13=4,F13=1),D13&amp;"　"&amp;E13,IF(AND(H13=4,F13=2),D13&amp;"　"&amp;E13,IF(AND(H13=4,F13=3),D13&amp;"　"&amp;E13,IF(AND(H13=3,F13=1),D13&amp;"　　"&amp;E13,IF(AND(H13=3,F13=2),D13&amp;"　　"&amp;E13,IF(H13=2,D13&amp;"　　　"&amp;E13,""))))))))</f>
        <v/>
      </c>
      <c r="Y13" s="84"/>
      <c r="Z13" s="84" t="str">
        <f>入力フォーム!S5</f>
        <v/>
      </c>
      <c r="AA13" s="84"/>
      <c r="AB13" s="84" t="str">
        <f>IF(B14="","",IF(H14&gt;=5,D14&amp;E14,IF(AND(H14=4,F14=1),D14&amp;"　"&amp;E14,IF(AND(H14=4,F14=2),D14&amp;"　"&amp;E14,IF(AND(H14=4,F14=3),D14&amp;"　"&amp;E14,IF(AND(H14=3,F14=1),D14&amp;"　　"&amp;E14,IF(AND(H14=3,F14=2),D14&amp;"　　"&amp;E14,IF(H14=2,D14&amp;"　　　"&amp;E14,""))))))))</f>
        <v/>
      </c>
      <c r="AD13" s="84"/>
    </row>
    <row r="14" spans="1:30" s="87" customFormat="1" ht="17.25" customHeight="1" x14ac:dyDescent="0.25">
      <c r="A14" s="87">
        <v>2</v>
      </c>
      <c r="B14" s="87" t="str">
        <f>IF(入力フォーム!Z5="","",入力フォーム!Z5)</f>
        <v/>
      </c>
      <c r="C14" s="87" t="str">
        <f>IF(B14="","",LEN(SUBSTITUTE(B14,"　",)))</f>
        <v/>
      </c>
      <c r="D14" s="87" t="str">
        <f>IF(B14="","",LEFT(B14,FIND("　",B14)-1))</f>
        <v/>
      </c>
      <c r="E14" s="87" t="str">
        <f>IF(B14="","",RIGHT(B14,C14+1-FIND("　",B14)))</f>
        <v/>
      </c>
      <c r="F14" s="87" t="str">
        <f t="shared" si="0"/>
        <v/>
      </c>
      <c r="G14" s="87" t="str">
        <f t="shared" si="0"/>
        <v/>
      </c>
      <c r="H14" s="87" t="str">
        <f>IF(B14="","",SUM(F14:G14))</f>
        <v/>
      </c>
      <c r="R14" s="83"/>
      <c r="S14" s="83"/>
      <c r="T14" s="83"/>
      <c r="U14" s="83"/>
      <c r="V14" s="83" t="str">
        <f>入力フォーム!S6</f>
        <v/>
      </c>
      <c r="W14" s="83"/>
      <c r="X14" s="84" t="str">
        <f>IF(B15="","",IF(H15&gt;=5,D15&amp;E15,IF(AND(H15=4,F15=1),D15&amp;"　"&amp;E15,IF(AND(H15=4,F15=2),D15&amp;"　"&amp;E15,IF(AND(H15=4,F15=3),D15&amp;"　"&amp;E15,IF(AND(H15=3,F15=1),D15&amp;"　　"&amp;E15,IF(AND(H15=3,F15=2),D15&amp;"　　"&amp;E15,IF(H15=2,D15&amp;"　　　"&amp;E15,""))))))))</f>
        <v/>
      </c>
      <c r="Y14" s="84"/>
      <c r="Z14" s="84" t="str">
        <f>入力フォーム!S7</f>
        <v/>
      </c>
      <c r="AA14" s="84"/>
      <c r="AB14" s="84" t="str">
        <f>IF(B16="","",IF(H16&gt;=5,D16&amp;E16,IF(AND(H16=4,F16=1),D16&amp;"　"&amp;E16,IF(AND(H16=4,F16=2),D16&amp;"　"&amp;E16,IF(AND(H16=4,F16=3),D16&amp;"　"&amp;E16,IF(AND(H16=3,F16=1),D16&amp;"　　"&amp;E16,IF(AND(H16=3,F16=2),D16&amp;"　　"&amp;E16,IF(H16=2,D16&amp;"　　　"&amp;E16,""))))))))</f>
        <v/>
      </c>
      <c r="AD14" s="83"/>
    </row>
    <row r="15" spans="1:30" s="87" customFormat="1" ht="17.25" customHeight="1" x14ac:dyDescent="0.25">
      <c r="A15" s="87">
        <v>3</v>
      </c>
      <c r="B15" s="87" t="str">
        <f>IF(入力フォーム!Z6="","",入力フォーム!Z6)</f>
        <v/>
      </c>
      <c r="C15" s="87" t="str">
        <f>IF(B15="","",LEN(SUBSTITUTE(B15,"　",)))</f>
        <v/>
      </c>
      <c r="D15" s="87" t="str">
        <f>IF(B15="","",LEFT(B15,FIND("　",B15)-1))</f>
        <v/>
      </c>
      <c r="E15" s="87" t="str">
        <f>IF(B15="","",RIGHT(B15,C15+1-FIND("　",B15)))</f>
        <v/>
      </c>
      <c r="F15" s="87" t="str">
        <f t="shared" si="0"/>
        <v/>
      </c>
      <c r="G15" s="87" t="str">
        <f t="shared" si="0"/>
        <v/>
      </c>
      <c r="H15" s="87" t="str">
        <f>IF(B15="","",SUM(F15:G15))</f>
        <v/>
      </c>
      <c r="R15" s="83"/>
      <c r="S15" s="83"/>
      <c r="T15" s="83"/>
      <c r="U15" s="83"/>
      <c r="V15" s="83" t="str">
        <f>入力フォーム!S8</f>
        <v/>
      </c>
      <c r="W15" s="83"/>
      <c r="X15" s="84" t="str">
        <f>IF(B17="","",IF(H17&gt;=5,D17&amp;E17,IF(AND(H17=4,F17=1),D17&amp;"　"&amp;E17,IF(AND(H17=4,F17=2),D17&amp;"　"&amp;E17,IF(AND(H17=4,F17=3),D17&amp;"　"&amp;E17,IF(AND(H17=3,F17=1),D17&amp;"　　"&amp;E17,IF(AND(H17=3,F17=2),D17&amp;"　　"&amp;E17,IF(H17=2,D17&amp;"　　　"&amp;E17,""))))))))</f>
        <v/>
      </c>
      <c r="Y15" s="84"/>
      <c r="Z15" s="84" t="str">
        <f>入力フォーム!S9</f>
        <v/>
      </c>
      <c r="AA15" s="84"/>
      <c r="AB15" s="84" t="str">
        <f>IF(B18="","",IF(H18&gt;=5,D18&amp;E18,IF(AND(H18=4,F18=1),D18&amp;"　"&amp;E18,IF(AND(H18=4,F18=2),D18&amp;"　"&amp;E18,IF(AND(H18=4,F18=3),D18&amp;"　"&amp;E18,IF(AND(H18=3,F18=1),D18&amp;"　　"&amp;E18,IF(AND(H18=3,F18=2),D18&amp;"　　"&amp;E18,IF(H18=2,D18&amp;"　　　"&amp;E18,""))))))))</f>
        <v/>
      </c>
      <c r="AD15" s="83"/>
    </row>
    <row r="16" spans="1:30" s="87" customFormat="1" ht="17.25" customHeight="1" x14ac:dyDescent="0.25">
      <c r="A16" s="87">
        <v>4</v>
      </c>
      <c r="B16" s="87" t="str">
        <f>IF(入力フォーム!Z7="","",入力フォーム!Z7)</f>
        <v/>
      </c>
      <c r="C16" s="87" t="str">
        <f t="shared" ref="C16:C23" si="1">IF(B16="","",LEN(SUBSTITUTE(B16,"　",)))</f>
        <v/>
      </c>
      <c r="D16" s="87" t="str">
        <f t="shared" ref="D16:D23" si="2">IF(B16="","",LEFT(B16,FIND("　",B16)-1))</f>
        <v/>
      </c>
      <c r="E16" s="87" t="str">
        <f t="shared" ref="E16:E23" si="3">IF(B16="","",RIGHT(B16,C16+1-FIND("　",B16)))</f>
        <v/>
      </c>
      <c r="F16" s="87" t="str">
        <f t="shared" ref="F16:F23" si="4">IF(B16="","",LEN(D16))</f>
        <v/>
      </c>
      <c r="G16" s="87" t="str">
        <f t="shared" ref="G16:G23" si="5">IF(C16="","",LEN(E16))</f>
        <v/>
      </c>
      <c r="H16" s="87" t="str">
        <f t="shared" ref="H16:H23" si="6">IF(B16="","",SUM(F16:G16))</f>
        <v/>
      </c>
      <c r="R16" s="83"/>
      <c r="S16" s="83"/>
      <c r="T16" s="83"/>
      <c r="U16" s="83"/>
      <c r="V16" s="83" t="str">
        <f>入力フォーム!S10</f>
        <v/>
      </c>
      <c r="W16" s="83"/>
      <c r="X16" s="84" t="str">
        <f>IF(B19="","",IF(H19&gt;=5,D19&amp;E19,IF(AND(H19=4,F19=1),D19&amp;"　"&amp;E19,IF(AND(H19=4,F19=2),D19&amp;"　"&amp;E19,IF(AND(H19=4,F19=3),D19&amp;"　"&amp;E19,IF(AND(H19=3,F19=1),D19&amp;"　　"&amp;E19,IF(AND(H19=3,F19=2),D19&amp;"　　"&amp;E19,IF(H19=2,D19&amp;"　　　"&amp;E19,""))))))))</f>
        <v/>
      </c>
      <c r="Y16" s="84"/>
      <c r="Z16" s="84" t="str">
        <f>入力フォーム!S11</f>
        <v/>
      </c>
      <c r="AA16" s="84"/>
      <c r="AB16" s="84" t="str">
        <f>IF(B20="","",IF(H20&gt;=5,D20&amp;E20,IF(AND(H20=4,F20=1),D20&amp;"　"&amp;E20,IF(AND(H20=4,F20=2),D20&amp;"　"&amp;E20,IF(AND(H20=4,F20=3),D20&amp;"　"&amp;E20,IF(AND(H20=3,F20=1),D20&amp;"　　"&amp;E20,IF(AND(H20=3,F20=2),D20&amp;"　　"&amp;E20,IF(H20=2,D20&amp;"　　　"&amp;E20,""))))))))</f>
        <v/>
      </c>
      <c r="AD16" s="83"/>
    </row>
    <row r="17" spans="1:30" s="87" customFormat="1" ht="17.25" customHeight="1" x14ac:dyDescent="0.25">
      <c r="A17" s="87">
        <v>5</v>
      </c>
      <c r="B17" s="87" t="str">
        <f>IF(入力フォーム!Z8="","",入力フォーム!Z8)</f>
        <v/>
      </c>
      <c r="C17" s="87" t="str">
        <f t="shared" si="1"/>
        <v/>
      </c>
      <c r="D17" s="87" t="str">
        <f t="shared" si="2"/>
        <v/>
      </c>
      <c r="E17" s="87" t="str">
        <f t="shared" si="3"/>
        <v/>
      </c>
      <c r="F17" s="87" t="str">
        <f t="shared" si="4"/>
        <v/>
      </c>
      <c r="G17" s="87" t="str">
        <f t="shared" si="5"/>
        <v/>
      </c>
      <c r="H17" s="87" t="str">
        <f t="shared" si="6"/>
        <v/>
      </c>
      <c r="R17" s="83"/>
      <c r="S17" s="83"/>
      <c r="T17" s="83"/>
      <c r="U17" s="83"/>
      <c r="V17" s="83" t="str">
        <f>入力フォーム!S12</f>
        <v/>
      </c>
      <c r="W17" s="83"/>
      <c r="X17" s="84" t="str">
        <f>IF(B21="","",IF(H21&gt;=5,D21&amp;E21,IF(AND(H21=4,F21=1),D21&amp;"　"&amp;E21,IF(AND(H21=4,F21=2),D21&amp;"　"&amp;E21,IF(AND(H21=4,F21=3),D21&amp;"　"&amp;E21,IF(AND(H21=3,F21=1),D21&amp;"　　"&amp;E21,IF(AND(H21=3,F21=2),D21&amp;"　　"&amp;E21,IF(H21=2,D21&amp;"　　　"&amp;E21,""))))))))</f>
        <v/>
      </c>
      <c r="Y17" s="84"/>
      <c r="Z17" s="84" t="str">
        <f>入力フォーム!S13</f>
        <v/>
      </c>
      <c r="AA17" s="84"/>
      <c r="AB17" s="84" t="str">
        <f>IF(B22="","",IF(H22&gt;=5,D22&amp;E22,IF(AND(H22=4,F22=1),D22&amp;"　"&amp;E22,IF(AND(H22=4,F22=2),D22&amp;"　"&amp;E22,IF(AND(H22=4,F22=3),D22&amp;"　"&amp;E22,IF(AND(H22=3,F22=1),D22&amp;"　　"&amp;E22,IF(AND(H22=3,F22=2),D22&amp;"　　"&amp;E22,IF(H22=2,D22&amp;"　　　"&amp;E22,""))))))))</f>
        <v/>
      </c>
      <c r="AD17" s="83"/>
    </row>
    <row r="18" spans="1:30" s="87" customFormat="1" ht="17.25" customHeight="1" x14ac:dyDescent="0.25">
      <c r="A18" s="87">
        <v>6</v>
      </c>
      <c r="B18" s="87" t="str">
        <f>IF(入力フォーム!Z9="","",入力フォーム!Z9)</f>
        <v/>
      </c>
      <c r="C18" s="87" t="str">
        <f t="shared" si="1"/>
        <v/>
      </c>
      <c r="D18" s="87" t="str">
        <f t="shared" si="2"/>
        <v/>
      </c>
      <c r="E18" s="87" t="str">
        <f t="shared" si="3"/>
        <v/>
      </c>
      <c r="F18" s="87" t="str">
        <f t="shared" si="4"/>
        <v/>
      </c>
      <c r="G18" s="87" t="str">
        <f t="shared" si="5"/>
        <v/>
      </c>
      <c r="H18" s="87" t="str">
        <f t="shared" si="6"/>
        <v/>
      </c>
      <c r="R18" s="83"/>
      <c r="S18" s="83"/>
      <c r="T18" s="83"/>
      <c r="U18" s="83"/>
      <c r="V18" s="83"/>
      <c r="W18" s="83"/>
      <c r="X18" s="83"/>
      <c r="Y18" s="83"/>
      <c r="Z18" s="83"/>
      <c r="AA18" s="83"/>
      <c r="AB18" s="83"/>
      <c r="AC18" s="83"/>
      <c r="AD18" s="83"/>
    </row>
    <row r="19" spans="1:30" hidden="1" x14ac:dyDescent="0.2">
      <c r="A19" s="41">
        <v>7</v>
      </c>
      <c r="B19" s="41" t="str">
        <f>IF(入力フォーム!Z10="","",入力フォーム!Z10)</f>
        <v/>
      </c>
      <c r="C19" s="41" t="str">
        <f t="shared" si="1"/>
        <v/>
      </c>
      <c r="D19" s="41" t="str">
        <f t="shared" si="2"/>
        <v/>
      </c>
      <c r="E19" s="41" t="str">
        <f t="shared" si="3"/>
        <v/>
      </c>
      <c r="F19" s="41" t="str">
        <f t="shared" si="4"/>
        <v/>
      </c>
      <c r="G19" s="41" t="str">
        <f t="shared" si="5"/>
        <v/>
      </c>
      <c r="H19" s="41" t="str">
        <f t="shared" si="6"/>
        <v/>
      </c>
    </row>
    <row r="20" spans="1:30" hidden="1" x14ac:dyDescent="0.2">
      <c r="A20" s="41">
        <v>8</v>
      </c>
      <c r="B20" s="41" t="str">
        <f>IF(入力フォーム!Z11="","",入力フォーム!Z11)</f>
        <v/>
      </c>
      <c r="C20" s="41" t="str">
        <f t="shared" si="1"/>
        <v/>
      </c>
      <c r="D20" s="41" t="str">
        <f t="shared" si="2"/>
        <v/>
      </c>
      <c r="E20" s="41" t="str">
        <f t="shared" si="3"/>
        <v/>
      </c>
      <c r="F20" s="41" t="str">
        <f t="shared" si="4"/>
        <v/>
      </c>
      <c r="G20" s="41" t="str">
        <f t="shared" si="5"/>
        <v/>
      </c>
      <c r="H20" s="41" t="str">
        <f t="shared" si="6"/>
        <v/>
      </c>
    </row>
    <row r="21" spans="1:30" hidden="1" x14ac:dyDescent="0.2">
      <c r="A21" s="41">
        <v>9</v>
      </c>
      <c r="B21" s="41" t="str">
        <f>IF(入力フォーム!Z12="","",入力フォーム!Z12)</f>
        <v/>
      </c>
      <c r="C21" s="41" t="str">
        <f t="shared" si="1"/>
        <v/>
      </c>
      <c r="D21" s="41" t="str">
        <f t="shared" si="2"/>
        <v/>
      </c>
      <c r="E21" s="41" t="str">
        <f t="shared" si="3"/>
        <v/>
      </c>
      <c r="F21" s="41" t="str">
        <f t="shared" si="4"/>
        <v/>
      </c>
      <c r="G21" s="41" t="str">
        <f t="shared" si="5"/>
        <v/>
      </c>
      <c r="H21" s="41" t="str">
        <f t="shared" si="6"/>
        <v/>
      </c>
    </row>
    <row r="22" spans="1:30" hidden="1" x14ac:dyDescent="0.2">
      <c r="A22" s="41">
        <v>10</v>
      </c>
      <c r="B22" s="41" t="str">
        <f>IF(入力フォーム!Z13="","",入力フォーム!Z13)</f>
        <v/>
      </c>
      <c r="C22" s="41" t="str">
        <f t="shared" si="1"/>
        <v/>
      </c>
      <c r="D22" s="41" t="str">
        <f t="shared" si="2"/>
        <v/>
      </c>
      <c r="E22" s="41" t="str">
        <f t="shared" si="3"/>
        <v/>
      </c>
      <c r="F22" s="41" t="str">
        <f t="shared" si="4"/>
        <v/>
      </c>
      <c r="G22" s="41" t="str">
        <f t="shared" si="5"/>
        <v/>
      </c>
      <c r="H22" s="41" t="str">
        <f t="shared" si="6"/>
        <v/>
      </c>
    </row>
    <row r="23" spans="1:30" hidden="1" x14ac:dyDescent="0.2">
      <c r="B23" s="41" t="str">
        <f>IF(入力フォーム!Z14="","",入力フォーム!Z14)</f>
        <v>ＯＫ</v>
      </c>
      <c r="C23" s="41">
        <f t="shared" si="1"/>
        <v>2</v>
      </c>
      <c r="D23" s="41" t="e">
        <f t="shared" si="2"/>
        <v>#VALUE!</v>
      </c>
      <c r="E23" s="41" t="e">
        <f t="shared" si="3"/>
        <v>#VALUE!</v>
      </c>
      <c r="F23" s="41" t="e">
        <f t="shared" si="4"/>
        <v>#VALUE!</v>
      </c>
      <c r="G23" s="41" t="e">
        <f t="shared" si="5"/>
        <v>#VALUE!</v>
      </c>
      <c r="H23" s="41" t="e">
        <f t="shared" si="6"/>
        <v>#VALUE!</v>
      </c>
    </row>
  </sheetData>
  <sheetProtection algorithmName="SHA-512" hashValue="3vukvzj7dzwnRVYk9lv+2j814rHCPbVX75XuVr2rjjW7wwvY7FBB001oe0v+h5Oa3PpdN4GsM+FQvEwJBfUrUA==" saltValue="r8KFBY3zec60uRu4q6jwjg==" spinCount="100000" sheet="1"/>
  <mergeCells count="8">
    <mergeCell ref="U10:X10"/>
    <mergeCell ref="U11:X11"/>
    <mergeCell ref="R1:AC1"/>
    <mergeCell ref="S5:X5"/>
    <mergeCell ref="T6:X6"/>
    <mergeCell ref="U7:X7"/>
    <mergeCell ref="U8:X8"/>
    <mergeCell ref="U9:X9"/>
  </mergeCells>
  <phoneticPr fontId="2"/>
  <pageMargins left="0.75" right="0.75" top="1" bottom="1" header="0.51200000000000001" footer="0.51200000000000001"/>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40"/>
  <sheetViews>
    <sheetView zoomScaleNormal="100" zoomScaleSheetLayoutView="100" workbookViewId="0">
      <selection activeCell="Y20" sqref="Y20"/>
    </sheetView>
  </sheetViews>
  <sheetFormatPr defaultColWidth="0" defaultRowHeight="12" customHeight="1" zeroHeight="1" x14ac:dyDescent="0.2"/>
  <cols>
    <col min="1" max="1" width="2.7265625" style="188" customWidth="1"/>
    <col min="2" max="2" width="4.6328125" style="188" customWidth="1"/>
    <col min="3" max="3" width="3.6328125" style="188" customWidth="1"/>
    <col min="4" max="4" width="7.6328125" style="188" customWidth="1"/>
    <col min="5" max="5" width="10.6328125" style="188" customWidth="1"/>
    <col min="6" max="7" width="4.90625" style="188" customWidth="1"/>
    <col min="8" max="8" width="8.453125" style="188" customWidth="1"/>
    <col min="9" max="9" width="5.26953125" style="188" customWidth="1"/>
    <col min="10" max="10" width="3.36328125" style="188" customWidth="1"/>
    <col min="11" max="11" width="5.7265625" style="188" customWidth="1"/>
    <col min="12" max="18" width="2.90625" style="188" customWidth="1"/>
    <col min="19" max="19" width="9" style="188" customWidth="1"/>
    <col min="20" max="20" width="2.36328125" style="188" customWidth="1"/>
    <col min="21" max="24" width="2.26953125" style="188" customWidth="1"/>
    <col min="25" max="25" width="4.7265625" style="188" customWidth="1"/>
    <col min="26" max="32" width="2.36328125" style="188" customWidth="1"/>
    <col min="33" max="42" width="2.26953125" style="188" customWidth="1"/>
    <col min="43" max="43" width="1.26953125" style="188" customWidth="1"/>
    <col min="44" max="44" width="0" style="188" hidden="1" customWidth="1"/>
    <col min="45" max="16384" width="0" style="188" hidden="1"/>
  </cols>
  <sheetData>
    <row r="1" spans="1:45" ht="12.5" thickBot="1" x14ac:dyDescent="0.25">
      <c r="D1" s="721" t="s">
        <v>341</v>
      </c>
      <c r="E1" s="721"/>
      <c r="F1" s="721"/>
      <c r="G1" s="721"/>
    </row>
    <row r="2" spans="1:45" ht="9" customHeight="1" x14ac:dyDescent="0.2">
      <c r="A2" s="722" t="s">
        <v>342</v>
      </c>
      <c r="B2" s="722"/>
      <c r="C2" s="722"/>
      <c r="D2" s="723" t="s">
        <v>343</v>
      </c>
      <c r="E2" s="725">
        <v>45991</v>
      </c>
      <c r="F2" s="726"/>
      <c r="G2" s="727"/>
      <c r="H2" s="731" t="s">
        <v>344</v>
      </c>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732"/>
      <c r="AM2" s="732"/>
      <c r="AN2" s="732"/>
      <c r="AO2" s="732"/>
      <c r="AP2" s="732"/>
    </row>
    <row r="3" spans="1:45" ht="9" customHeight="1" thickBot="1" x14ac:dyDescent="0.25">
      <c r="C3" s="189"/>
      <c r="D3" s="724"/>
      <c r="E3" s="728"/>
      <c r="F3" s="729"/>
      <c r="G3" s="730"/>
      <c r="H3" s="731"/>
      <c r="I3" s="732"/>
      <c r="J3" s="732"/>
      <c r="K3" s="732"/>
      <c r="L3" s="732"/>
      <c r="M3" s="732"/>
      <c r="N3" s="732"/>
      <c r="O3" s="732"/>
      <c r="P3" s="732"/>
      <c r="Q3" s="732"/>
      <c r="R3" s="732"/>
      <c r="S3" s="732"/>
      <c r="T3" s="732"/>
      <c r="U3" s="732"/>
      <c r="V3" s="732"/>
      <c r="W3" s="732"/>
      <c r="X3" s="732"/>
      <c r="Y3" s="732"/>
      <c r="Z3" s="732"/>
      <c r="AA3" s="732"/>
      <c r="AB3" s="732"/>
      <c r="AC3" s="732"/>
      <c r="AD3" s="732"/>
      <c r="AE3" s="732"/>
      <c r="AF3" s="732"/>
      <c r="AG3" s="732"/>
      <c r="AH3" s="732"/>
      <c r="AI3" s="732"/>
      <c r="AJ3" s="732"/>
      <c r="AK3" s="732"/>
      <c r="AL3" s="732"/>
      <c r="AM3" s="732"/>
      <c r="AN3" s="732"/>
      <c r="AO3" s="732"/>
      <c r="AP3" s="732"/>
    </row>
    <row r="4" spans="1:45" ht="9" customHeight="1" x14ac:dyDescent="0.2">
      <c r="A4" s="692" t="s">
        <v>345</v>
      </c>
      <c r="B4" s="696"/>
      <c r="C4" s="735" t="s">
        <v>962</v>
      </c>
      <c r="D4" s="736"/>
      <c r="E4" s="736"/>
      <c r="F4" s="736"/>
      <c r="G4" s="737"/>
      <c r="H4" s="741" t="s">
        <v>346</v>
      </c>
      <c r="I4" s="744" t="s">
        <v>954</v>
      </c>
      <c r="J4" s="726"/>
      <c r="K4" s="726"/>
      <c r="L4" s="726"/>
      <c r="M4" s="726"/>
      <c r="N4" s="726"/>
      <c r="O4" s="726"/>
      <c r="P4" s="726"/>
      <c r="Q4" s="726"/>
      <c r="R4" s="727"/>
      <c r="S4" s="748" t="s">
        <v>347</v>
      </c>
      <c r="T4" s="748"/>
      <c r="U4" s="749"/>
      <c r="V4" s="715" t="s">
        <v>348</v>
      </c>
      <c r="W4" s="716"/>
      <c r="X4" s="716"/>
      <c r="Y4" s="717"/>
      <c r="Z4" s="752" t="s">
        <v>349</v>
      </c>
      <c r="AA4" s="753"/>
      <c r="AB4" s="753"/>
      <c r="AC4" s="753"/>
      <c r="AD4" s="754"/>
      <c r="AE4" s="758" t="s">
        <v>350</v>
      </c>
      <c r="AF4" s="190"/>
      <c r="AG4" s="623"/>
      <c r="AH4" s="761"/>
      <c r="AI4" s="761"/>
      <c r="AJ4" s="761"/>
      <c r="AK4" s="761"/>
      <c r="AL4" s="761"/>
      <c r="AM4" s="761"/>
      <c r="AN4" s="761"/>
      <c r="AO4" s="665"/>
      <c r="AP4" s="191"/>
    </row>
    <row r="5" spans="1:45" ht="9" customHeight="1" x14ac:dyDescent="0.2">
      <c r="A5" s="733"/>
      <c r="B5" s="734"/>
      <c r="C5" s="735"/>
      <c r="D5" s="736"/>
      <c r="E5" s="736"/>
      <c r="F5" s="736"/>
      <c r="G5" s="737"/>
      <c r="H5" s="742"/>
      <c r="I5" s="745"/>
      <c r="J5" s="746"/>
      <c r="K5" s="746"/>
      <c r="L5" s="746"/>
      <c r="M5" s="746"/>
      <c r="N5" s="746"/>
      <c r="O5" s="746"/>
      <c r="P5" s="746"/>
      <c r="Q5" s="746"/>
      <c r="R5" s="747"/>
      <c r="S5" s="750"/>
      <c r="T5" s="750"/>
      <c r="U5" s="751"/>
      <c r="V5" s="718"/>
      <c r="W5" s="719"/>
      <c r="X5" s="719"/>
      <c r="Y5" s="720"/>
      <c r="Z5" s="755"/>
      <c r="AA5" s="756"/>
      <c r="AB5" s="756"/>
      <c r="AC5" s="756"/>
      <c r="AD5" s="757"/>
      <c r="AE5" s="759"/>
      <c r="AF5" s="192"/>
      <c r="AG5" s="598"/>
      <c r="AH5" s="762"/>
      <c r="AI5" s="762"/>
      <c r="AJ5" s="762"/>
      <c r="AK5" s="762"/>
      <c r="AL5" s="762"/>
      <c r="AM5" s="762"/>
      <c r="AN5" s="762"/>
      <c r="AO5" s="625"/>
      <c r="AP5" s="191"/>
    </row>
    <row r="6" spans="1:45" ht="9" customHeight="1" x14ac:dyDescent="0.2">
      <c r="A6" s="694"/>
      <c r="B6" s="688"/>
      <c r="C6" s="738"/>
      <c r="D6" s="739"/>
      <c r="E6" s="739"/>
      <c r="F6" s="739"/>
      <c r="G6" s="740"/>
      <c r="H6" s="743"/>
      <c r="I6" s="728"/>
      <c r="J6" s="729"/>
      <c r="K6" s="729"/>
      <c r="L6" s="729"/>
      <c r="M6" s="729"/>
      <c r="N6" s="729"/>
      <c r="O6" s="729"/>
      <c r="P6" s="729"/>
      <c r="Q6" s="729"/>
      <c r="R6" s="730"/>
      <c r="S6" s="748" t="s">
        <v>351</v>
      </c>
      <c r="T6" s="748"/>
      <c r="U6" s="749"/>
      <c r="V6" s="715" t="s">
        <v>7</v>
      </c>
      <c r="W6" s="765"/>
      <c r="X6" s="765"/>
      <c r="Y6" s="766"/>
      <c r="Z6" s="770" t="s">
        <v>352</v>
      </c>
      <c r="AA6" s="771"/>
      <c r="AB6" s="771"/>
      <c r="AC6" s="771"/>
      <c r="AD6" s="772"/>
      <c r="AE6" s="759"/>
      <c r="AF6" s="192"/>
      <c r="AG6" s="598"/>
      <c r="AH6" s="762"/>
      <c r="AI6" s="762"/>
      <c r="AJ6" s="762"/>
      <c r="AK6" s="762"/>
      <c r="AL6" s="762"/>
      <c r="AM6" s="762"/>
      <c r="AN6" s="762"/>
      <c r="AO6" s="625"/>
      <c r="AP6" s="191"/>
    </row>
    <row r="7" spans="1:45" ht="12" customHeight="1" x14ac:dyDescent="0.2">
      <c r="A7" s="781" t="s">
        <v>353</v>
      </c>
      <c r="B7" s="782"/>
      <c r="C7" s="785" t="s">
        <v>963</v>
      </c>
      <c r="D7" s="786"/>
      <c r="E7" s="786"/>
      <c r="F7" s="672">
        <v>1</v>
      </c>
      <c r="G7" s="685" t="s">
        <v>354</v>
      </c>
      <c r="H7" s="668" t="s">
        <v>355</v>
      </c>
      <c r="I7" s="671" t="s">
        <v>356</v>
      </c>
      <c r="J7" s="672"/>
      <c r="K7" s="672"/>
      <c r="L7" s="672"/>
      <c r="M7" s="672"/>
      <c r="N7" s="672"/>
      <c r="O7" s="672"/>
      <c r="P7" s="672"/>
      <c r="Q7" s="672"/>
      <c r="R7" s="673"/>
      <c r="S7" s="750"/>
      <c r="T7" s="750"/>
      <c r="U7" s="751"/>
      <c r="V7" s="767"/>
      <c r="W7" s="768"/>
      <c r="X7" s="768"/>
      <c r="Y7" s="769"/>
      <c r="Z7" s="773"/>
      <c r="AA7" s="774"/>
      <c r="AB7" s="774"/>
      <c r="AC7" s="774"/>
      <c r="AD7" s="775"/>
      <c r="AE7" s="760"/>
      <c r="AF7" s="192"/>
      <c r="AG7" s="598"/>
      <c r="AH7" s="762"/>
      <c r="AI7" s="762"/>
      <c r="AJ7" s="762"/>
      <c r="AK7" s="762"/>
      <c r="AL7" s="762"/>
      <c r="AM7" s="762"/>
      <c r="AN7" s="762"/>
      <c r="AO7" s="625"/>
      <c r="AP7" s="191"/>
    </row>
    <row r="8" spans="1:45" ht="12" customHeight="1" x14ac:dyDescent="0.2">
      <c r="A8" s="781"/>
      <c r="B8" s="782"/>
      <c r="C8" s="787"/>
      <c r="D8" s="788"/>
      <c r="E8" s="788"/>
      <c r="F8" s="675"/>
      <c r="G8" s="734"/>
      <c r="H8" s="669"/>
      <c r="I8" s="674"/>
      <c r="J8" s="675"/>
      <c r="K8" s="675"/>
      <c r="L8" s="675"/>
      <c r="M8" s="675"/>
      <c r="N8" s="675"/>
      <c r="O8" s="675"/>
      <c r="P8" s="675"/>
      <c r="Q8" s="675"/>
      <c r="R8" s="676"/>
      <c r="S8" s="748" t="s">
        <v>357</v>
      </c>
      <c r="T8" s="748"/>
      <c r="U8" s="749"/>
      <c r="V8" s="715" t="s">
        <v>358</v>
      </c>
      <c r="W8" s="765"/>
      <c r="X8" s="765"/>
      <c r="Y8" s="766"/>
      <c r="Z8" s="773"/>
      <c r="AA8" s="774"/>
      <c r="AB8" s="774"/>
      <c r="AC8" s="774"/>
      <c r="AD8" s="775"/>
      <c r="AE8" s="779" t="s">
        <v>359</v>
      </c>
      <c r="AF8" s="193"/>
      <c r="AG8" s="598"/>
      <c r="AH8" s="762"/>
      <c r="AI8" s="762"/>
      <c r="AJ8" s="762"/>
      <c r="AK8" s="762"/>
      <c r="AL8" s="762"/>
      <c r="AM8" s="762"/>
      <c r="AN8" s="762"/>
      <c r="AO8" s="625"/>
      <c r="AP8" s="191"/>
    </row>
    <row r="9" spans="1:45" ht="12" customHeight="1" thickBot="1" x14ac:dyDescent="0.25">
      <c r="A9" s="783"/>
      <c r="B9" s="784"/>
      <c r="C9" s="789"/>
      <c r="D9" s="790"/>
      <c r="E9" s="790"/>
      <c r="F9" s="678"/>
      <c r="G9" s="791"/>
      <c r="H9" s="670"/>
      <c r="I9" s="677"/>
      <c r="J9" s="678"/>
      <c r="K9" s="678"/>
      <c r="L9" s="678"/>
      <c r="M9" s="678"/>
      <c r="N9" s="678"/>
      <c r="O9" s="678"/>
      <c r="P9" s="678"/>
      <c r="Q9" s="678"/>
      <c r="R9" s="679"/>
      <c r="S9" s="750"/>
      <c r="T9" s="750"/>
      <c r="U9" s="751"/>
      <c r="V9" s="767"/>
      <c r="W9" s="768"/>
      <c r="X9" s="768"/>
      <c r="Y9" s="769"/>
      <c r="Z9" s="776"/>
      <c r="AA9" s="777"/>
      <c r="AB9" s="777"/>
      <c r="AC9" s="777"/>
      <c r="AD9" s="778"/>
      <c r="AE9" s="780"/>
      <c r="AF9" s="194"/>
      <c r="AG9" s="624"/>
      <c r="AH9" s="763"/>
      <c r="AI9" s="763"/>
      <c r="AJ9" s="763"/>
      <c r="AK9" s="763"/>
      <c r="AL9" s="763"/>
      <c r="AM9" s="763"/>
      <c r="AN9" s="763"/>
      <c r="AO9" s="764"/>
      <c r="AP9" s="191"/>
    </row>
    <row r="10" spans="1:45" ht="9" customHeight="1" thickBot="1" x14ac:dyDescent="0.25">
      <c r="A10" s="195"/>
      <c r="B10" s="195"/>
    </row>
    <row r="11" spans="1:45" ht="13" x14ac:dyDescent="0.2">
      <c r="A11" s="692" t="s">
        <v>360</v>
      </c>
      <c r="B11" s="693"/>
      <c r="C11" s="693"/>
      <c r="D11" s="693"/>
      <c r="E11" s="693"/>
      <c r="F11" s="693"/>
      <c r="G11" s="695" t="s">
        <v>361</v>
      </c>
      <c r="H11" s="693"/>
      <c r="I11" s="696"/>
      <c r="J11" s="693" t="s">
        <v>362</v>
      </c>
      <c r="K11" s="696"/>
      <c r="L11" s="695" t="s">
        <v>363</v>
      </c>
      <c r="M11" s="693"/>
      <c r="N11" s="693"/>
      <c r="O11" s="693"/>
      <c r="P11" s="693"/>
      <c r="Q11" s="696"/>
      <c r="R11" s="697" t="s">
        <v>364</v>
      </c>
      <c r="S11" s="698"/>
      <c r="T11" s="699"/>
      <c r="U11" s="703" t="s">
        <v>365</v>
      </c>
      <c r="V11" s="704"/>
      <c r="W11" s="703" t="s">
        <v>366</v>
      </c>
      <c r="X11" s="707"/>
      <c r="Y11" s="710" t="s">
        <v>367</v>
      </c>
      <c r="Z11" s="712" t="s">
        <v>368</v>
      </c>
      <c r="AA11" s="713"/>
      <c r="AB11" s="713"/>
      <c r="AC11" s="713"/>
      <c r="AD11" s="713"/>
      <c r="AE11" s="714"/>
      <c r="AF11" s="196"/>
      <c r="AG11" s="683" t="s">
        <v>369</v>
      </c>
      <c r="AH11" s="684"/>
      <c r="AI11" s="684"/>
      <c r="AJ11" s="684"/>
      <c r="AK11" s="684"/>
      <c r="AL11" s="684"/>
      <c r="AM11" s="684"/>
      <c r="AN11" s="685"/>
      <c r="AO11" s="197"/>
      <c r="AP11" s="598"/>
    </row>
    <row r="12" spans="1:45" ht="10" customHeight="1" x14ac:dyDescent="0.2">
      <c r="A12" s="694"/>
      <c r="B12" s="687"/>
      <c r="C12" s="687"/>
      <c r="D12" s="687"/>
      <c r="E12" s="687"/>
      <c r="F12" s="687"/>
      <c r="G12" s="686"/>
      <c r="H12" s="687"/>
      <c r="I12" s="688"/>
      <c r="J12" s="687"/>
      <c r="K12" s="688"/>
      <c r="L12" s="686"/>
      <c r="M12" s="687"/>
      <c r="N12" s="687"/>
      <c r="O12" s="687"/>
      <c r="P12" s="687"/>
      <c r="Q12" s="688"/>
      <c r="R12" s="700"/>
      <c r="S12" s="701"/>
      <c r="T12" s="702"/>
      <c r="U12" s="705"/>
      <c r="V12" s="706"/>
      <c r="W12" s="708"/>
      <c r="X12" s="709"/>
      <c r="Y12" s="711"/>
      <c r="Z12" s="689" t="s">
        <v>370</v>
      </c>
      <c r="AA12" s="690"/>
      <c r="AB12" s="690"/>
      <c r="AC12" s="690"/>
      <c r="AD12" s="690"/>
      <c r="AE12" s="691"/>
      <c r="AF12" s="198"/>
      <c r="AG12" s="686"/>
      <c r="AH12" s="687"/>
      <c r="AI12" s="687"/>
      <c r="AJ12" s="687"/>
      <c r="AK12" s="687"/>
      <c r="AL12" s="687"/>
      <c r="AM12" s="687"/>
      <c r="AN12" s="688"/>
      <c r="AO12" s="199"/>
      <c r="AP12" s="598"/>
    </row>
    <row r="13" spans="1:45" ht="19.5" customHeight="1" x14ac:dyDescent="0.2">
      <c r="A13" s="632">
        <v>1</v>
      </c>
      <c r="B13" s="634" t="str">
        <f>IF(入力フォーム!$C$30="","",入力フォーム!$C$30)</f>
        <v/>
      </c>
      <c r="C13" s="635"/>
      <c r="D13" s="635"/>
      <c r="E13" s="635"/>
      <c r="F13" s="636"/>
      <c r="G13" s="637"/>
      <c r="H13" s="638"/>
      <c r="I13" s="639"/>
      <c r="J13" s="681" t="s">
        <v>371</v>
      </c>
      <c r="K13" s="200" t="s">
        <v>372</v>
      </c>
      <c r="L13" s="642" t="str">
        <f>IF(入力フォーム!C48="","",入力フォーム!C48)</f>
        <v/>
      </c>
      <c r="M13" s="643"/>
      <c r="N13" s="643"/>
      <c r="O13" s="643"/>
      <c r="P13" s="643"/>
      <c r="Q13" s="644"/>
      <c r="R13" s="645" t="str">
        <f>IF(入力フォーム!B18="","団体名未入力",入力フォーム!B18)</f>
        <v>団体名未入力</v>
      </c>
      <c r="S13" s="646"/>
      <c r="T13" s="647"/>
      <c r="U13" s="623" t="str">
        <f>IF(入力フォーム!H31="","",IF(入力フォーム!H33="",入力フォーム!H31,入力フォーム!H33))</f>
        <v/>
      </c>
      <c r="V13" s="665"/>
      <c r="W13" s="626" t="str">
        <f>IF(B13="","",1)</f>
        <v/>
      </c>
      <c r="X13" s="628" t="s">
        <v>374</v>
      </c>
      <c r="Y13" s="201"/>
      <c r="Z13" s="630"/>
      <c r="AA13" s="619"/>
      <c r="AB13" s="599"/>
      <c r="AC13" s="621"/>
      <c r="AD13" s="619"/>
      <c r="AE13" s="599"/>
      <c r="AF13" s="202"/>
      <c r="AG13" s="630"/>
      <c r="AH13" s="619"/>
      <c r="AI13" s="619"/>
      <c r="AJ13" s="619"/>
      <c r="AK13" s="619"/>
      <c r="AL13" s="619"/>
      <c r="AM13" s="619"/>
      <c r="AN13" s="599"/>
      <c r="AO13" s="601"/>
      <c r="AP13" s="598"/>
    </row>
    <row r="14" spans="1:45" ht="19.5" customHeight="1" x14ac:dyDescent="0.2">
      <c r="A14" s="632"/>
      <c r="B14" s="648" t="str">
        <f>IF(入力フォーム!C33="","",入力フォーム!C33)</f>
        <v/>
      </c>
      <c r="C14" s="649"/>
      <c r="D14" s="649"/>
      <c r="E14" s="649"/>
      <c r="F14" s="650"/>
      <c r="G14" s="651"/>
      <c r="H14" s="652"/>
      <c r="I14" s="653"/>
      <c r="J14" s="682"/>
      <c r="K14" s="203" t="s">
        <v>375</v>
      </c>
      <c r="L14" s="654" t="str">
        <f>IF(入力フォーム!C50="","",入力フォーム!C50)</f>
        <v/>
      </c>
      <c r="M14" s="655"/>
      <c r="N14" s="655"/>
      <c r="O14" s="655"/>
      <c r="P14" s="655"/>
      <c r="Q14" s="656"/>
      <c r="R14" s="657" t="s">
        <v>387</v>
      </c>
      <c r="S14" s="658"/>
      <c r="T14" s="659"/>
      <c r="U14" s="660" t="s">
        <v>377</v>
      </c>
      <c r="V14" s="661"/>
      <c r="W14" s="662"/>
      <c r="X14" s="663"/>
      <c r="Y14" s="204"/>
      <c r="Z14" s="631"/>
      <c r="AA14" s="620"/>
      <c r="AB14" s="600"/>
      <c r="AC14" s="622"/>
      <c r="AD14" s="620"/>
      <c r="AE14" s="600"/>
      <c r="AF14" s="205"/>
      <c r="AG14" s="631"/>
      <c r="AH14" s="620"/>
      <c r="AI14" s="620"/>
      <c r="AJ14" s="620"/>
      <c r="AK14" s="620"/>
      <c r="AL14" s="620"/>
      <c r="AM14" s="620"/>
      <c r="AN14" s="600"/>
      <c r="AO14" s="602"/>
      <c r="AP14" s="598"/>
      <c r="AS14" s="206"/>
    </row>
    <row r="15" spans="1:45" ht="19.5" customHeight="1" x14ac:dyDescent="0.2">
      <c r="A15" s="680">
        <v>2</v>
      </c>
      <c r="B15" s="634" t="str">
        <f>IF(B16="","",入力フォーム!C30)</f>
        <v/>
      </c>
      <c r="C15" s="635"/>
      <c r="D15" s="635"/>
      <c r="E15" s="635"/>
      <c r="F15" s="636"/>
      <c r="G15" s="637"/>
      <c r="H15" s="638"/>
      <c r="I15" s="639"/>
      <c r="J15" s="640" t="s">
        <v>371</v>
      </c>
      <c r="K15" s="200" t="s">
        <v>372</v>
      </c>
      <c r="L15" s="642" t="str">
        <f>IF(B15="","",L13)</f>
        <v/>
      </c>
      <c r="M15" s="643"/>
      <c r="N15" s="643"/>
      <c r="O15" s="643"/>
      <c r="P15" s="643"/>
      <c r="Q15" s="644"/>
      <c r="R15" s="645" t="str">
        <f t="shared" ref="R15:R21" si="0">IF(B15="","",R13)</f>
        <v/>
      </c>
      <c r="S15" s="646"/>
      <c r="T15" s="647"/>
      <c r="U15" s="598" t="str">
        <f>IF(B15="","",IF(入力フォーム!H34="","",入力フォーム!H34))</f>
        <v/>
      </c>
      <c r="V15" s="625"/>
      <c r="W15" s="626" t="str">
        <f>IF(B15="","",1)</f>
        <v/>
      </c>
      <c r="X15" s="628" t="s">
        <v>374</v>
      </c>
      <c r="Y15" s="201"/>
      <c r="Z15" s="630"/>
      <c r="AA15" s="619"/>
      <c r="AB15" s="599"/>
      <c r="AC15" s="621"/>
      <c r="AD15" s="619"/>
      <c r="AE15" s="599"/>
      <c r="AF15" s="202"/>
      <c r="AG15" s="623"/>
      <c r="AH15" s="617"/>
      <c r="AI15" s="617"/>
      <c r="AJ15" s="617"/>
      <c r="AK15" s="617"/>
      <c r="AL15" s="619"/>
      <c r="AM15" s="621"/>
      <c r="AN15" s="599"/>
      <c r="AO15" s="601"/>
      <c r="AP15" s="598"/>
    </row>
    <row r="16" spans="1:45" ht="19.5" customHeight="1" x14ac:dyDescent="0.2">
      <c r="A16" s="632"/>
      <c r="B16" s="648" t="str">
        <f>IF(入力フォーム!C34="","",入力フォーム!C34)</f>
        <v/>
      </c>
      <c r="C16" s="649"/>
      <c r="D16" s="649"/>
      <c r="E16" s="649"/>
      <c r="F16" s="650"/>
      <c r="G16" s="651"/>
      <c r="H16" s="652"/>
      <c r="I16" s="653"/>
      <c r="J16" s="664"/>
      <c r="K16" s="203" t="s">
        <v>375</v>
      </c>
      <c r="L16" s="654" t="str">
        <f>IF(B15="","",L14)</f>
        <v/>
      </c>
      <c r="M16" s="655"/>
      <c r="N16" s="655"/>
      <c r="O16" s="655"/>
      <c r="P16" s="655"/>
      <c r="Q16" s="656"/>
      <c r="R16" s="657" t="str">
        <f t="shared" si="0"/>
        <v/>
      </c>
      <c r="S16" s="658"/>
      <c r="T16" s="659"/>
      <c r="U16" s="660" t="s">
        <v>376</v>
      </c>
      <c r="V16" s="661"/>
      <c r="W16" s="662"/>
      <c r="X16" s="663"/>
      <c r="Y16" s="204"/>
      <c r="Z16" s="631"/>
      <c r="AA16" s="620"/>
      <c r="AB16" s="600"/>
      <c r="AC16" s="622"/>
      <c r="AD16" s="620"/>
      <c r="AE16" s="600"/>
      <c r="AF16" s="205"/>
      <c r="AG16" s="624"/>
      <c r="AH16" s="618"/>
      <c r="AI16" s="618"/>
      <c r="AJ16" s="618"/>
      <c r="AK16" s="618"/>
      <c r="AL16" s="620"/>
      <c r="AM16" s="622"/>
      <c r="AN16" s="600"/>
      <c r="AO16" s="602"/>
      <c r="AP16" s="598"/>
      <c r="AQ16" s="207"/>
    </row>
    <row r="17" spans="1:43" ht="19.5" customHeight="1" x14ac:dyDescent="0.2">
      <c r="A17" s="632">
        <v>3</v>
      </c>
      <c r="B17" s="634" t="str">
        <f>IF(B18="","",入力フォーム!C30)</f>
        <v/>
      </c>
      <c r="C17" s="635"/>
      <c r="D17" s="635"/>
      <c r="E17" s="635"/>
      <c r="F17" s="636"/>
      <c r="G17" s="637"/>
      <c r="H17" s="638"/>
      <c r="I17" s="639"/>
      <c r="J17" s="640" t="s">
        <v>371</v>
      </c>
      <c r="K17" s="200" t="s">
        <v>372</v>
      </c>
      <c r="L17" s="642" t="str">
        <f>IF(B17="","",L15)</f>
        <v/>
      </c>
      <c r="M17" s="643"/>
      <c r="N17" s="643"/>
      <c r="O17" s="643"/>
      <c r="P17" s="643"/>
      <c r="Q17" s="644"/>
      <c r="R17" s="645" t="str">
        <f t="shared" si="0"/>
        <v/>
      </c>
      <c r="S17" s="646"/>
      <c r="T17" s="647"/>
      <c r="U17" s="598" t="str">
        <f>IF(B17="","",IF(入力フォーム!H35="","",入力フォーム!H35))</f>
        <v/>
      </c>
      <c r="V17" s="625"/>
      <c r="W17" s="626" t="str">
        <f>IF(B17="","",1)</f>
        <v/>
      </c>
      <c r="X17" s="628" t="s">
        <v>373</v>
      </c>
      <c r="Y17" s="201"/>
      <c r="Z17" s="630"/>
      <c r="AA17" s="619"/>
      <c r="AB17" s="599"/>
      <c r="AC17" s="621"/>
      <c r="AD17" s="619"/>
      <c r="AE17" s="599"/>
      <c r="AF17" s="202"/>
      <c r="AG17" s="623"/>
      <c r="AH17" s="617"/>
      <c r="AI17" s="617"/>
      <c r="AJ17" s="617"/>
      <c r="AK17" s="617"/>
      <c r="AL17" s="619"/>
      <c r="AM17" s="621"/>
      <c r="AN17" s="599"/>
      <c r="AO17" s="601"/>
      <c r="AP17" s="598"/>
    </row>
    <row r="18" spans="1:43" ht="19.5" customHeight="1" x14ac:dyDescent="0.2">
      <c r="A18" s="632"/>
      <c r="B18" s="648" t="str">
        <f>IF(入力フォーム!C35="","",入力フォーム!C35)</f>
        <v/>
      </c>
      <c r="C18" s="649"/>
      <c r="D18" s="649"/>
      <c r="E18" s="649"/>
      <c r="F18" s="650"/>
      <c r="G18" s="651"/>
      <c r="H18" s="652"/>
      <c r="I18" s="653"/>
      <c r="J18" s="664"/>
      <c r="K18" s="203" t="s">
        <v>375</v>
      </c>
      <c r="L18" s="654" t="str">
        <f>IF(B17="","",L16)</f>
        <v/>
      </c>
      <c r="M18" s="655"/>
      <c r="N18" s="655"/>
      <c r="O18" s="655"/>
      <c r="P18" s="655"/>
      <c r="Q18" s="656"/>
      <c r="R18" s="657" t="str">
        <f t="shared" si="0"/>
        <v/>
      </c>
      <c r="S18" s="658"/>
      <c r="T18" s="659"/>
      <c r="U18" s="660" t="s">
        <v>376</v>
      </c>
      <c r="V18" s="661"/>
      <c r="W18" s="662"/>
      <c r="X18" s="663"/>
      <c r="Y18" s="204"/>
      <c r="Z18" s="631"/>
      <c r="AA18" s="620"/>
      <c r="AB18" s="600"/>
      <c r="AC18" s="622"/>
      <c r="AD18" s="620"/>
      <c r="AE18" s="600"/>
      <c r="AF18" s="205"/>
      <c r="AG18" s="624"/>
      <c r="AH18" s="618"/>
      <c r="AI18" s="618"/>
      <c r="AJ18" s="618"/>
      <c r="AK18" s="618"/>
      <c r="AL18" s="620"/>
      <c r="AM18" s="622"/>
      <c r="AN18" s="600"/>
      <c r="AO18" s="602"/>
      <c r="AP18" s="598"/>
    </row>
    <row r="19" spans="1:43" ht="19.5" customHeight="1" x14ac:dyDescent="0.2">
      <c r="A19" s="632">
        <v>4</v>
      </c>
      <c r="B19" s="634" t="str">
        <f>IF(B20="","",入力フォーム!C30)</f>
        <v/>
      </c>
      <c r="C19" s="635"/>
      <c r="D19" s="635"/>
      <c r="E19" s="635"/>
      <c r="F19" s="636"/>
      <c r="G19" s="637"/>
      <c r="H19" s="638"/>
      <c r="I19" s="639"/>
      <c r="J19" s="640" t="s">
        <v>371</v>
      </c>
      <c r="K19" s="200" t="s">
        <v>372</v>
      </c>
      <c r="L19" s="642" t="str">
        <f>IF(B19="","",L17)</f>
        <v/>
      </c>
      <c r="M19" s="643"/>
      <c r="N19" s="643"/>
      <c r="O19" s="643"/>
      <c r="P19" s="643"/>
      <c r="Q19" s="644"/>
      <c r="R19" s="645" t="str">
        <f t="shared" si="0"/>
        <v/>
      </c>
      <c r="S19" s="646"/>
      <c r="T19" s="647"/>
      <c r="U19" s="598" t="str">
        <f>IF(B19="","",IF(入力フォーム!H36="","",入力フォーム!H36))</f>
        <v/>
      </c>
      <c r="V19" s="625"/>
      <c r="W19" s="626" t="str">
        <f>IF(B19="","",1)</f>
        <v/>
      </c>
      <c r="X19" s="628" t="s">
        <v>373</v>
      </c>
      <c r="Y19" s="201"/>
      <c r="Z19" s="630"/>
      <c r="AA19" s="619"/>
      <c r="AB19" s="599"/>
      <c r="AC19" s="621"/>
      <c r="AD19" s="619"/>
      <c r="AE19" s="599"/>
      <c r="AF19" s="202"/>
      <c r="AG19" s="623"/>
      <c r="AH19" s="617"/>
      <c r="AI19" s="617"/>
      <c r="AJ19" s="617"/>
      <c r="AK19" s="617"/>
      <c r="AL19" s="619"/>
      <c r="AM19" s="621"/>
      <c r="AN19" s="599"/>
      <c r="AO19" s="601"/>
      <c r="AP19" s="598"/>
    </row>
    <row r="20" spans="1:43" ht="19.5" customHeight="1" x14ac:dyDescent="0.2">
      <c r="A20" s="632"/>
      <c r="B20" s="648" t="str">
        <f>IF(入力フォーム!C36="","",入力フォーム!C36)</f>
        <v/>
      </c>
      <c r="C20" s="649"/>
      <c r="D20" s="649"/>
      <c r="E20" s="649"/>
      <c r="F20" s="650"/>
      <c r="G20" s="651"/>
      <c r="H20" s="652"/>
      <c r="I20" s="653"/>
      <c r="J20" s="664"/>
      <c r="K20" s="203" t="s">
        <v>375</v>
      </c>
      <c r="L20" s="654" t="str">
        <f>IF(B19="","",L18)</f>
        <v/>
      </c>
      <c r="M20" s="655"/>
      <c r="N20" s="655"/>
      <c r="O20" s="655"/>
      <c r="P20" s="655"/>
      <c r="Q20" s="656"/>
      <c r="R20" s="657" t="str">
        <f t="shared" si="0"/>
        <v/>
      </c>
      <c r="S20" s="658"/>
      <c r="T20" s="659"/>
      <c r="U20" s="660" t="s">
        <v>376</v>
      </c>
      <c r="V20" s="661"/>
      <c r="W20" s="662"/>
      <c r="X20" s="663"/>
      <c r="Y20" s="204"/>
      <c r="Z20" s="631"/>
      <c r="AA20" s="620"/>
      <c r="AB20" s="600"/>
      <c r="AC20" s="622"/>
      <c r="AD20" s="620"/>
      <c r="AE20" s="600"/>
      <c r="AF20" s="205"/>
      <c r="AG20" s="624"/>
      <c r="AH20" s="618"/>
      <c r="AI20" s="618"/>
      <c r="AJ20" s="618"/>
      <c r="AK20" s="618"/>
      <c r="AL20" s="620"/>
      <c r="AM20" s="622"/>
      <c r="AN20" s="600"/>
      <c r="AO20" s="602"/>
      <c r="AP20" s="598"/>
    </row>
    <row r="21" spans="1:43" ht="19.5" customHeight="1" x14ac:dyDescent="0.2">
      <c r="A21" s="632">
        <v>5</v>
      </c>
      <c r="B21" s="634" t="str">
        <f>IF(B22="","",入力フォーム!C30)</f>
        <v/>
      </c>
      <c r="C21" s="635"/>
      <c r="D21" s="635"/>
      <c r="E21" s="635"/>
      <c r="F21" s="636"/>
      <c r="G21" s="637"/>
      <c r="H21" s="638"/>
      <c r="I21" s="639"/>
      <c r="J21" s="640" t="s">
        <v>371</v>
      </c>
      <c r="K21" s="200" t="s">
        <v>372</v>
      </c>
      <c r="L21" s="642" t="str">
        <f>IF(B21="","",L19)</f>
        <v/>
      </c>
      <c r="M21" s="643"/>
      <c r="N21" s="643"/>
      <c r="O21" s="643"/>
      <c r="P21" s="643"/>
      <c r="Q21" s="644"/>
      <c r="R21" s="645" t="str">
        <f t="shared" si="0"/>
        <v/>
      </c>
      <c r="S21" s="646"/>
      <c r="T21" s="647"/>
      <c r="U21" s="598" t="str">
        <f>IF(B21="","",IF(入力フォーム!H37="","",入力フォーム!H37))</f>
        <v/>
      </c>
      <c r="V21" s="625"/>
      <c r="W21" s="626" t="str">
        <f>IF(B21="","",1)</f>
        <v/>
      </c>
      <c r="X21" s="628" t="s">
        <v>373</v>
      </c>
      <c r="Y21" s="201"/>
      <c r="Z21" s="630"/>
      <c r="AA21" s="619"/>
      <c r="AB21" s="599"/>
      <c r="AC21" s="621"/>
      <c r="AD21" s="619"/>
      <c r="AE21" s="599"/>
      <c r="AF21" s="202"/>
      <c r="AG21" s="623"/>
      <c r="AH21" s="617"/>
      <c r="AI21" s="617"/>
      <c r="AJ21" s="617"/>
      <c r="AK21" s="617"/>
      <c r="AL21" s="619"/>
      <c r="AM21" s="621"/>
      <c r="AN21" s="599"/>
      <c r="AO21" s="601"/>
      <c r="AP21" s="598"/>
    </row>
    <row r="22" spans="1:43" ht="19.5" customHeight="1" x14ac:dyDescent="0.2">
      <c r="A22" s="632"/>
      <c r="B22" s="648" t="str">
        <f>IF(入力フォーム!C37="","",入力フォーム!C37)</f>
        <v/>
      </c>
      <c r="C22" s="649"/>
      <c r="D22" s="649"/>
      <c r="E22" s="649"/>
      <c r="F22" s="650"/>
      <c r="G22" s="651"/>
      <c r="H22" s="652"/>
      <c r="I22" s="653"/>
      <c r="J22" s="664"/>
      <c r="K22" s="203" t="s">
        <v>375</v>
      </c>
      <c r="L22" s="654" t="str">
        <f>IF(B21="","",L20)</f>
        <v/>
      </c>
      <c r="M22" s="655"/>
      <c r="N22" s="655"/>
      <c r="O22" s="655"/>
      <c r="P22" s="655"/>
      <c r="Q22" s="656"/>
      <c r="R22" s="657" t="str">
        <f>IF(B22="","",R20)</f>
        <v/>
      </c>
      <c r="S22" s="658"/>
      <c r="T22" s="659"/>
      <c r="U22" s="666" t="s">
        <v>376</v>
      </c>
      <c r="V22" s="667"/>
      <c r="W22" s="662"/>
      <c r="X22" s="663"/>
      <c r="Y22" s="204"/>
      <c r="Z22" s="631"/>
      <c r="AA22" s="620"/>
      <c r="AB22" s="600"/>
      <c r="AC22" s="622"/>
      <c r="AD22" s="620"/>
      <c r="AE22" s="600"/>
      <c r="AF22" s="205"/>
      <c r="AG22" s="624"/>
      <c r="AH22" s="618"/>
      <c r="AI22" s="618"/>
      <c r="AJ22" s="618"/>
      <c r="AK22" s="618"/>
      <c r="AL22" s="620"/>
      <c r="AM22" s="622"/>
      <c r="AN22" s="600"/>
      <c r="AO22" s="602"/>
      <c r="AP22" s="598"/>
    </row>
    <row r="23" spans="1:43" ht="19.5" customHeight="1" x14ac:dyDescent="0.2">
      <c r="A23" s="632">
        <v>6</v>
      </c>
      <c r="B23" s="634"/>
      <c r="C23" s="635"/>
      <c r="D23" s="635"/>
      <c r="E23" s="635"/>
      <c r="F23" s="636"/>
      <c r="G23" s="637"/>
      <c r="H23" s="638"/>
      <c r="I23" s="639"/>
      <c r="J23" s="640" t="s">
        <v>371</v>
      </c>
      <c r="K23" s="200" t="s">
        <v>372</v>
      </c>
      <c r="L23" s="642"/>
      <c r="M23" s="643"/>
      <c r="N23" s="643"/>
      <c r="O23" s="643"/>
      <c r="P23" s="643"/>
      <c r="Q23" s="644"/>
      <c r="R23" s="645" t="str">
        <f>IF(B23="","",R13)</f>
        <v/>
      </c>
      <c r="S23" s="646"/>
      <c r="T23" s="647"/>
      <c r="U23" s="623" t="str">
        <f>IF(入力フォーム!H82="","",IF(入力フォーム!C83="",入力フォーム!H82,入力フォーム!H83))</f>
        <v/>
      </c>
      <c r="V23" s="665"/>
      <c r="W23" s="626" t="str">
        <f>IF(B23="","",1)</f>
        <v/>
      </c>
      <c r="X23" s="628" t="s">
        <v>373</v>
      </c>
      <c r="Y23" s="201"/>
      <c r="Z23" s="630"/>
      <c r="AA23" s="619"/>
      <c r="AB23" s="599"/>
      <c r="AC23" s="621"/>
      <c r="AD23" s="619"/>
      <c r="AE23" s="599"/>
      <c r="AF23" s="202"/>
      <c r="AG23" s="623"/>
      <c r="AH23" s="617"/>
      <c r="AI23" s="617"/>
      <c r="AJ23" s="617"/>
      <c r="AK23" s="617"/>
      <c r="AL23" s="619"/>
      <c r="AM23" s="621"/>
      <c r="AN23" s="599"/>
      <c r="AO23" s="601"/>
      <c r="AP23" s="598"/>
    </row>
    <row r="24" spans="1:43" ht="19.5" customHeight="1" x14ac:dyDescent="0.2">
      <c r="A24" s="632"/>
      <c r="B24" s="648"/>
      <c r="C24" s="649"/>
      <c r="D24" s="649"/>
      <c r="E24" s="649"/>
      <c r="F24" s="650"/>
      <c r="G24" s="651"/>
      <c r="H24" s="652"/>
      <c r="I24" s="653"/>
      <c r="J24" s="664"/>
      <c r="K24" s="203" t="s">
        <v>375</v>
      </c>
      <c r="L24" s="654"/>
      <c r="M24" s="655"/>
      <c r="N24" s="655"/>
      <c r="O24" s="655"/>
      <c r="P24" s="655"/>
      <c r="Q24" s="656"/>
      <c r="R24" s="657" t="str">
        <f>IF(B23="","",R14)</f>
        <v/>
      </c>
      <c r="S24" s="658"/>
      <c r="T24" s="659"/>
      <c r="U24" s="660" t="s">
        <v>376</v>
      </c>
      <c r="V24" s="661"/>
      <c r="W24" s="662"/>
      <c r="X24" s="663"/>
      <c r="Y24" s="204"/>
      <c r="Z24" s="631"/>
      <c r="AA24" s="620"/>
      <c r="AB24" s="600"/>
      <c r="AC24" s="622"/>
      <c r="AD24" s="620"/>
      <c r="AE24" s="600"/>
      <c r="AF24" s="205"/>
      <c r="AG24" s="624"/>
      <c r="AH24" s="618"/>
      <c r="AI24" s="618"/>
      <c r="AJ24" s="618"/>
      <c r="AK24" s="618"/>
      <c r="AL24" s="620"/>
      <c r="AM24" s="622"/>
      <c r="AN24" s="600"/>
      <c r="AO24" s="602"/>
      <c r="AP24" s="598"/>
      <c r="AQ24" s="208"/>
    </row>
    <row r="25" spans="1:43" ht="19.5" customHeight="1" x14ac:dyDescent="0.2">
      <c r="A25" s="632">
        <v>7</v>
      </c>
      <c r="B25" s="634"/>
      <c r="C25" s="635"/>
      <c r="D25" s="635"/>
      <c r="E25" s="635"/>
      <c r="F25" s="636"/>
      <c r="G25" s="637"/>
      <c r="H25" s="638"/>
      <c r="I25" s="639"/>
      <c r="J25" s="640" t="s">
        <v>371</v>
      </c>
      <c r="K25" s="200" t="s">
        <v>372</v>
      </c>
      <c r="L25" s="642"/>
      <c r="M25" s="643"/>
      <c r="N25" s="643"/>
      <c r="O25" s="643"/>
      <c r="P25" s="643"/>
      <c r="Q25" s="644"/>
      <c r="R25" s="645" t="str">
        <f>IF(B25="","",R23)</f>
        <v/>
      </c>
      <c r="S25" s="646"/>
      <c r="T25" s="647"/>
      <c r="U25" s="598" t="str">
        <f>IF(B25="","",IF(入力フォーム!H84="","",入力フォーム!H84))</f>
        <v/>
      </c>
      <c r="V25" s="625"/>
      <c r="W25" s="626" t="str">
        <f>IF(B25="","",1)</f>
        <v/>
      </c>
      <c r="X25" s="628" t="s">
        <v>373</v>
      </c>
      <c r="Y25" s="201"/>
      <c r="Z25" s="630"/>
      <c r="AA25" s="619"/>
      <c r="AB25" s="599"/>
      <c r="AC25" s="621"/>
      <c r="AD25" s="619"/>
      <c r="AE25" s="599"/>
      <c r="AF25" s="202"/>
      <c r="AG25" s="623"/>
      <c r="AH25" s="617"/>
      <c r="AI25" s="617"/>
      <c r="AJ25" s="617"/>
      <c r="AK25" s="617"/>
      <c r="AL25" s="619"/>
      <c r="AM25" s="621"/>
      <c r="AN25" s="599"/>
      <c r="AO25" s="601"/>
      <c r="AP25" s="598"/>
    </row>
    <row r="26" spans="1:43" ht="19.5" customHeight="1" x14ac:dyDescent="0.2">
      <c r="A26" s="632"/>
      <c r="B26" s="648"/>
      <c r="C26" s="649"/>
      <c r="D26" s="649"/>
      <c r="E26" s="649"/>
      <c r="F26" s="650"/>
      <c r="G26" s="651"/>
      <c r="H26" s="652"/>
      <c r="I26" s="653"/>
      <c r="J26" s="664"/>
      <c r="K26" s="203" t="s">
        <v>375</v>
      </c>
      <c r="L26" s="654"/>
      <c r="M26" s="655"/>
      <c r="N26" s="655"/>
      <c r="O26" s="655"/>
      <c r="P26" s="655"/>
      <c r="Q26" s="656"/>
      <c r="R26" s="657" t="str">
        <f>IF(B26="","",R24)</f>
        <v/>
      </c>
      <c r="S26" s="658"/>
      <c r="T26" s="659"/>
      <c r="U26" s="660" t="s">
        <v>376</v>
      </c>
      <c r="V26" s="661"/>
      <c r="W26" s="662"/>
      <c r="X26" s="663"/>
      <c r="Y26" s="204"/>
      <c r="Z26" s="631"/>
      <c r="AA26" s="620"/>
      <c r="AB26" s="600"/>
      <c r="AC26" s="622"/>
      <c r="AD26" s="620"/>
      <c r="AE26" s="600"/>
      <c r="AF26" s="205"/>
      <c r="AG26" s="624"/>
      <c r="AH26" s="618"/>
      <c r="AI26" s="618"/>
      <c r="AJ26" s="618"/>
      <c r="AK26" s="618"/>
      <c r="AL26" s="620"/>
      <c r="AM26" s="622"/>
      <c r="AN26" s="600"/>
      <c r="AO26" s="602"/>
      <c r="AP26" s="598"/>
    </row>
    <row r="27" spans="1:43" ht="19.5" customHeight="1" x14ac:dyDescent="0.2">
      <c r="A27" s="632">
        <v>8</v>
      </c>
      <c r="B27" s="634"/>
      <c r="C27" s="635"/>
      <c r="D27" s="635"/>
      <c r="E27" s="635"/>
      <c r="F27" s="636"/>
      <c r="G27" s="637"/>
      <c r="H27" s="638"/>
      <c r="I27" s="639"/>
      <c r="J27" s="640" t="s">
        <v>371</v>
      </c>
      <c r="K27" s="200" t="s">
        <v>372</v>
      </c>
      <c r="L27" s="642"/>
      <c r="M27" s="643"/>
      <c r="N27" s="643"/>
      <c r="O27" s="643"/>
      <c r="P27" s="643"/>
      <c r="Q27" s="644"/>
      <c r="R27" s="645" t="str">
        <f t="shared" ref="R27:R32" si="1">IF(B27="","",R25)</f>
        <v/>
      </c>
      <c r="S27" s="646"/>
      <c r="T27" s="647"/>
      <c r="U27" s="598" t="str">
        <f>IF(B27="","",IF(入力フォーム!H85="","",入力フォーム!H85))</f>
        <v/>
      </c>
      <c r="V27" s="625"/>
      <c r="W27" s="626" t="str">
        <f>IF(B27="","",1)</f>
        <v/>
      </c>
      <c r="X27" s="628" t="s">
        <v>373</v>
      </c>
      <c r="Y27" s="201"/>
      <c r="Z27" s="630"/>
      <c r="AA27" s="619"/>
      <c r="AB27" s="599"/>
      <c r="AC27" s="621"/>
      <c r="AD27" s="619"/>
      <c r="AE27" s="599"/>
      <c r="AF27" s="202"/>
      <c r="AG27" s="623"/>
      <c r="AH27" s="617"/>
      <c r="AI27" s="617"/>
      <c r="AJ27" s="617"/>
      <c r="AK27" s="617"/>
      <c r="AL27" s="619"/>
      <c r="AM27" s="621"/>
      <c r="AN27" s="599"/>
      <c r="AO27" s="601"/>
      <c r="AP27" s="598"/>
    </row>
    <row r="28" spans="1:43" ht="19.5" customHeight="1" x14ac:dyDescent="0.2">
      <c r="A28" s="632"/>
      <c r="B28" s="648"/>
      <c r="C28" s="649"/>
      <c r="D28" s="649"/>
      <c r="E28" s="649"/>
      <c r="F28" s="650"/>
      <c r="G28" s="651"/>
      <c r="H28" s="652"/>
      <c r="I28" s="653"/>
      <c r="J28" s="664"/>
      <c r="K28" s="203" t="s">
        <v>375</v>
      </c>
      <c r="L28" s="654"/>
      <c r="M28" s="655"/>
      <c r="N28" s="655"/>
      <c r="O28" s="655"/>
      <c r="P28" s="655"/>
      <c r="Q28" s="656"/>
      <c r="R28" s="657" t="str">
        <f t="shared" si="1"/>
        <v/>
      </c>
      <c r="S28" s="658"/>
      <c r="T28" s="659"/>
      <c r="U28" s="660" t="s">
        <v>376</v>
      </c>
      <c r="V28" s="661"/>
      <c r="W28" s="662"/>
      <c r="X28" s="663"/>
      <c r="Y28" s="204"/>
      <c r="Z28" s="631"/>
      <c r="AA28" s="620"/>
      <c r="AB28" s="600"/>
      <c r="AC28" s="622"/>
      <c r="AD28" s="620"/>
      <c r="AE28" s="600"/>
      <c r="AF28" s="205"/>
      <c r="AG28" s="624"/>
      <c r="AH28" s="618"/>
      <c r="AI28" s="618"/>
      <c r="AJ28" s="618"/>
      <c r="AK28" s="618"/>
      <c r="AL28" s="620"/>
      <c r="AM28" s="622"/>
      <c r="AN28" s="600"/>
      <c r="AO28" s="602"/>
      <c r="AP28" s="598"/>
    </row>
    <row r="29" spans="1:43" ht="19.5" customHeight="1" x14ac:dyDescent="0.2">
      <c r="A29" s="632">
        <v>9</v>
      </c>
      <c r="B29" s="634"/>
      <c r="C29" s="635"/>
      <c r="D29" s="635"/>
      <c r="E29" s="635"/>
      <c r="F29" s="636"/>
      <c r="G29" s="637"/>
      <c r="H29" s="638"/>
      <c r="I29" s="639"/>
      <c r="J29" s="640" t="s">
        <v>371</v>
      </c>
      <c r="K29" s="200" t="s">
        <v>372</v>
      </c>
      <c r="L29" s="642"/>
      <c r="M29" s="643"/>
      <c r="N29" s="643"/>
      <c r="O29" s="643"/>
      <c r="P29" s="643"/>
      <c r="Q29" s="644"/>
      <c r="R29" s="645" t="str">
        <f t="shared" si="1"/>
        <v/>
      </c>
      <c r="S29" s="646"/>
      <c r="T29" s="647"/>
      <c r="U29" s="598" t="str">
        <f>IF(B29="","",IF(入力フォーム!H86="","",入力フォーム!H86))</f>
        <v/>
      </c>
      <c r="V29" s="625"/>
      <c r="W29" s="626" t="str">
        <f>IF(B29="","",1)</f>
        <v/>
      </c>
      <c r="X29" s="628" t="s">
        <v>373</v>
      </c>
      <c r="Y29" s="201"/>
      <c r="Z29" s="630"/>
      <c r="AA29" s="619"/>
      <c r="AB29" s="599"/>
      <c r="AC29" s="621"/>
      <c r="AD29" s="619"/>
      <c r="AE29" s="599"/>
      <c r="AF29" s="202"/>
      <c r="AG29" s="623"/>
      <c r="AH29" s="617"/>
      <c r="AI29" s="617"/>
      <c r="AJ29" s="617"/>
      <c r="AK29" s="617"/>
      <c r="AL29" s="619"/>
      <c r="AM29" s="621"/>
      <c r="AN29" s="599"/>
      <c r="AO29" s="601"/>
      <c r="AP29" s="598"/>
    </row>
    <row r="30" spans="1:43" ht="19.5" customHeight="1" x14ac:dyDescent="0.2">
      <c r="A30" s="632"/>
      <c r="B30" s="648"/>
      <c r="C30" s="649"/>
      <c r="D30" s="649"/>
      <c r="E30" s="649"/>
      <c r="F30" s="650"/>
      <c r="G30" s="651"/>
      <c r="H30" s="652"/>
      <c r="I30" s="653"/>
      <c r="J30" s="664"/>
      <c r="K30" s="203" t="s">
        <v>375</v>
      </c>
      <c r="L30" s="654"/>
      <c r="M30" s="655"/>
      <c r="N30" s="655"/>
      <c r="O30" s="655"/>
      <c r="P30" s="655"/>
      <c r="Q30" s="656"/>
      <c r="R30" s="657" t="str">
        <f t="shared" si="1"/>
        <v/>
      </c>
      <c r="S30" s="658"/>
      <c r="T30" s="659"/>
      <c r="U30" s="660" t="s">
        <v>376</v>
      </c>
      <c r="V30" s="661"/>
      <c r="W30" s="662"/>
      <c r="X30" s="663"/>
      <c r="Y30" s="204"/>
      <c r="Z30" s="631"/>
      <c r="AA30" s="620"/>
      <c r="AB30" s="600"/>
      <c r="AC30" s="622"/>
      <c r="AD30" s="620"/>
      <c r="AE30" s="600"/>
      <c r="AF30" s="205"/>
      <c r="AG30" s="624"/>
      <c r="AH30" s="618"/>
      <c r="AI30" s="618"/>
      <c r="AJ30" s="618"/>
      <c r="AK30" s="618"/>
      <c r="AL30" s="620"/>
      <c r="AM30" s="622"/>
      <c r="AN30" s="600"/>
      <c r="AO30" s="602"/>
      <c r="AP30" s="598"/>
    </row>
    <row r="31" spans="1:43" ht="19.5" customHeight="1" x14ac:dyDescent="0.2">
      <c r="A31" s="632">
        <v>10</v>
      </c>
      <c r="B31" s="634"/>
      <c r="C31" s="635"/>
      <c r="D31" s="635"/>
      <c r="E31" s="635"/>
      <c r="F31" s="636"/>
      <c r="G31" s="637"/>
      <c r="H31" s="638"/>
      <c r="I31" s="639"/>
      <c r="J31" s="640" t="s">
        <v>371</v>
      </c>
      <c r="K31" s="200" t="s">
        <v>372</v>
      </c>
      <c r="L31" s="642"/>
      <c r="M31" s="643"/>
      <c r="N31" s="643"/>
      <c r="O31" s="643"/>
      <c r="P31" s="643"/>
      <c r="Q31" s="644"/>
      <c r="R31" s="645" t="str">
        <f t="shared" si="1"/>
        <v/>
      </c>
      <c r="S31" s="646"/>
      <c r="T31" s="647"/>
      <c r="U31" s="598" t="str">
        <f>IF(B31="","",IF(入力フォーム!H87="","",入力フォーム!H87))</f>
        <v/>
      </c>
      <c r="V31" s="625"/>
      <c r="W31" s="626" t="str">
        <f>IF(B31="","",1)</f>
        <v/>
      </c>
      <c r="X31" s="628" t="s">
        <v>373</v>
      </c>
      <c r="Y31" s="201"/>
      <c r="Z31" s="630"/>
      <c r="AA31" s="619"/>
      <c r="AB31" s="599"/>
      <c r="AC31" s="621"/>
      <c r="AD31" s="619"/>
      <c r="AE31" s="599"/>
      <c r="AF31" s="202"/>
      <c r="AG31" s="623"/>
      <c r="AH31" s="617"/>
      <c r="AI31" s="617"/>
      <c r="AJ31" s="617"/>
      <c r="AK31" s="617"/>
      <c r="AL31" s="619"/>
      <c r="AM31" s="621"/>
      <c r="AN31" s="599"/>
      <c r="AO31" s="601"/>
      <c r="AP31" s="598"/>
    </row>
    <row r="32" spans="1:43" ht="19.5" customHeight="1" thickBot="1" x14ac:dyDescent="0.25">
      <c r="A32" s="633"/>
      <c r="B32" s="603"/>
      <c r="C32" s="604"/>
      <c r="D32" s="604"/>
      <c r="E32" s="604"/>
      <c r="F32" s="605"/>
      <c r="G32" s="606"/>
      <c r="H32" s="607"/>
      <c r="I32" s="608"/>
      <c r="J32" s="641"/>
      <c r="K32" s="209" t="s">
        <v>375</v>
      </c>
      <c r="L32" s="609"/>
      <c r="M32" s="610"/>
      <c r="N32" s="610"/>
      <c r="O32" s="610"/>
      <c r="P32" s="610"/>
      <c r="Q32" s="611"/>
      <c r="R32" s="612" t="str">
        <f t="shared" si="1"/>
        <v/>
      </c>
      <c r="S32" s="613"/>
      <c r="T32" s="614"/>
      <c r="U32" s="615" t="s">
        <v>378</v>
      </c>
      <c r="V32" s="616"/>
      <c r="W32" s="627"/>
      <c r="X32" s="629"/>
      <c r="Y32" s="210"/>
      <c r="Z32" s="631"/>
      <c r="AA32" s="620"/>
      <c r="AB32" s="600"/>
      <c r="AC32" s="622"/>
      <c r="AD32" s="620"/>
      <c r="AE32" s="600"/>
      <c r="AF32" s="205"/>
      <c r="AG32" s="624"/>
      <c r="AH32" s="618"/>
      <c r="AI32" s="618"/>
      <c r="AJ32" s="618"/>
      <c r="AK32" s="618"/>
      <c r="AL32" s="620"/>
      <c r="AM32" s="622"/>
      <c r="AN32" s="600"/>
      <c r="AO32" s="602"/>
      <c r="AP32" s="598"/>
    </row>
    <row r="33" spans="4:42" ht="19" customHeight="1" x14ac:dyDescent="0.2">
      <c r="I33" s="585" t="s">
        <v>379</v>
      </c>
      <c r="J33" s="585"/>
      <c r="K33" s="585"/>
      <c r="L33" s="585"/>
      <c r="M33" s="585"/>
      <c r="N33" s="585"/>
      <c r="O33" s="585"/>
      <c r="P33" s="585"/>
      <c r="Q33" s="585"/>
      <c r="R33" s="585"/>
      <c r="T33" s="586" t="s">
        <v>380</v>
      </c>
      <c r="U33" s="586"/>
      <c r="V33" s="586"/>
      <c r="W33" s="586"/>
      <c r="X33" s="211"/>
      <c r="Y33" s="212"/>
      <c r="Z33" s="213"/>
      <c r="AA33" s="214"/>
      <c r="AB33" s="212"/>
      <c r="AC33" s="213"/>
      <c r="AD33" s="214"/>
      <c r="AE33" s="212"/>
      <c r="AF33" s="215"/>
      <c r="AG33" s="216">
        <v>9</v>
      </c>
      <c r="AH33" s="217">
        <v>9</v>
      </c>
      <c r="AI33" s="217">
        <v>9</v>
      </c>
      <c r="AJ33" s="217">
        <v>9</v>
      </c>
      <c r="AK33" s="217">
        <v>9</v>
      </c>
      <c r="AL33" s="217">
        <v>9</v>
      </c>
      <c r="AM33" s="217">
        <v>9</v>
      </c>
      <c r="AN33" s="218">
        <v>9</v>
      </c>
      <c r="AO33" s="219"/>
    </row>
    <row r="34" spans="4:42" ht="19" customHeight="1" thickBot="1" x14ac:dyDescent="0.25">
      <c r="E34" s="207"/>
      <c r="J34" s="587" t="s">
        <v>381</v>
      </c>
      <c r="K34" s="588"/>
      <c r="L34" s="220"/>
      <c r="M34" s="221"/>
      <c r="N34" s="220"/>
      <c r="O34" s="221"/>
      <c r="P34" s="220"/>
      <c r="Q34" s="221"/>
      <c r="R34" s="191"/>
      <c r="T34" s="589" t="s">
        <v>382</v>
      </c>
      <c r="U34" s="589"/>
      <c r="V34" s="589"/>
      <c r="W34" s="589"/>
      <c r="X34" s="222"/>
      <c r="Y34" s="212"/>
      <c r="Z34" s="213"/>
      <c r="AA34" s="214"/>
      <c r="AB34" s="212"/>
      <c r="AC34" s="213"/>
      <c r="AD34" s="214"/>
      <c r="AE34" s="212"/>
      <c r="AG34" s="590" t="s">
        <v>383</v>
      </c>
      <c r="AH34" s="591"/>
      <c r="AI34" s="591"/>
      <c r="AJ34" s="591"/>
      <c r="AK34" s="591"/>
      <c r="AL34" s="591"/>
      <c r="AM34" s="591"/>
      <c r="AN34" s="591"/>
      <c r="AO34" s="591"/>
      <c r="AP34" s="223"/>
    </row>
    <row r="35" spans="4:42" ht="19" customHeight="1" thickBot="1" x14ac:dyDescent="0.25">
      <c r="D35" s="224"/>
      <c r="E35" s="224"/>
      <c r="F35" s="224"/>
      <c r="G35" s="224"/>
      <c r="J35" s="592" t="s">
        <v>384</v>
      </c>
      <c r="K35" s="593"/>
      <c r="L35" s="594" t="s">
        <v>385</v>
      </c>
      <c r="M35" s="595"/>
      <c r="N35" s="596"/>
      <c r="O35" s="225"/>
      <c r="P35" s="226"/>
      <c r="Q35" s="227"/>
      <c r="R35" s="228"/>
      <c r="T35" s="597" t="s">
        <v>386</v>
      </c>
      <c r="U35" s="597"/>
      <c r="V35" s="597"/>
      <c r="W35" s="597"/>
      <c r="X35" s="222"/>
      <c r="Y35" s="212"/>
      <c r="Z35" s="213"/>
      <c r="AA35" s="214"/>
      <c r="AB35" s="212"/>
      <c r="AC35" s="213"/>
      <c r="AD35" s="214"/>
      <c r="AE35" s="212"/>
      <c r="AG35" s="229"/>
      <c r="AH35" s="230"/>
      <c r="AI35" s="230"/>
      <c r="AJ35" s="230"/>
      <c r="AK35" s="230"/>
      <c r="AL35" s="230"/>
      <c r="AM35" s="230"/>
      <c r="AN35" s="230"/>
      <c r="AO35" s="230"/>
      <c r="AP35" s="231"/>
    </row>
    <row r="36" spans="4:42" ht="20.149999999999999" customHeight="1" x14ac:dyDescent="0.2"/>
    <row r="37" spans="4:42" ht="20.149999999999999" hidden="1" customHeight="1" x14ac:dyDescent="0.2"/>
    <row r="38" spans="4:42" ht="20.149999999999999" hidden="1" customHeight="1" x14ac:dyDescent="0.2"/>
    <row r="39" spans="4:42" ht="20.149999999999999" hidden="1" customHeight="1" x14ac:dyDescent="0.2"/>
    <row r="40" spans="4:42" ht="20.149999999999999" hidden="1" customHeight="1" x14ac:dyDescent="0.2"/>
  </sheetData>
  <sheetProtection algorithmName="SHA-512" hashValue="q/GItuYQcsXypQw2zki1QN7IHjhgZU6l6XbY2knkfkewSuKNhlS5jg6eTid/2AXc9FBWOiCnLbXlmdLNaNS8Ng==" saltValue="D+qH3wMNFK3GukhJTiuY9A==" spinCount="100000" sheet="1" objects="1" scenarios="1"/>
  <mergeCells count="346">
    <mergeCell ref="V4:Y5"/>
    <mergeCell ref="D1:G1"/>
    <mergeCell ref="A2:C2"/>
    <mergeCell ref="D2:D3"/>
    <mergeCell ref="E2:G3"/>
    <mergeCell ref="H2:AP3"/>
    <mergeCell ref="A4:B6"/>
    <mergeCell ref="C4:G6"/>
    <mergeCell ref="H4:H6"/>
    <mergeCell ref="I4:R6"/>
    <mergeCell ref="S4:U5"/>
    <mergeCell ref="Z4:AD5"/>
    <mergeCell ref="AE4:AE7"/>
    <mergeCell ref="AG4:AO9"/>
    <mergeCell ref="S6:U7"/>
    <mergeCell ref="V6:Y7"/>
    <mergeCell ref="Z6:AD9"/>
    <mergeCell ref="S8:U9"/>
    <mergeCell ref="V8:Y9"/>
    <mergeCell ref="AE8:AE9"/>
    <mergeCell ref="A7:B9"/>
    <mergeCell ref="C7:E9"/>
    <mergeCell ref="F7:F9"/>
    <mergeCell ref="G7:G9"/>
    <mergeCell ref="AG11:AN12"/>
    <mergeCell ref="AP11:AP12"/>
    <mergeCell ref="Z12:AE12"/>
    <mergeCell ref="A11:F12"/>
    <mergeCell ref="G11:I12"/>
    <mergeCell ref="J11:K12"/>
    <mergeCell ref="L11:Q12"/>
    <mergeCell ref="R11:T12"/>
    <mergeCell ref="U11:V12"/>
    <mergeCell ref="W11:X12"/>
    <mergeCell ref="Y11:Y12"/>
    <mergeCell ref="Z11:AE11"/>
    <mergeCell ref="U13:V13"/>
    <mergeCell ref="W13:W14"/>
    <mergeCell ref="X13:X14"/>
    <mergeCell ref="Z13:Z14"/>
    <mergeCell ref="AA13:AA14"/>
    <mergeCell ref="AB13:AB14"/>
    <mergeCell ref="A13:A14"/>
    <mergeCell ref="B13:F13"/>
    <mergeCell ref="G13:I13"/>
    <mergeCell ref="J13:J14"/>
    <mergeCell ref="L13:Q13"/>
    <mergeCell ref="R13:T13"/>
    <mergeCell ref="H7:H9"/>
    <mergeCell ref="I7:R9"/>
    <mergeCell ref="A15:A16"/>
    <mergeCell ref="B15:F15"/>
    <mergeCell ref="G15:I15"/>
    <mergeCell ref="J15:J16"/>
    <mergeCell ref="L15:Q15"/>
    <mergeCell ref="R15:T15"/>
    <mergeCell ref="AP13:AP14"/>
    <mergeCell ref="B14:F14"/>
    <mergeCell ref="G14:I14"/>
    <mergeCell ref="L14:Q14"/>
    <mergeCell ref="R14:T14"/>
    <mergeCell ref="U14:V14"/>
    <mergeCell ref="AJ13:AJ14"/>
    <mergeCell ref="AK13:AK14"/>
    <mergeCell ref="AL13:AL14"/>
    <mergeCell ref="AM13:AM14"/>
    <mergeCell ref="AN13:AN14"/>
    <mergeCell ref="AO13:AO14"/>
    <mergeCell ref="AC13:AC14"/>
    <mergeCell ref="AD13:AD14"/>
    <mergeCell ref="AE13:AE14"/>
    <mergeCell ref="AG13:AG14"/>
    <mergeCell ref="AH13:AH14"/>
    <mergeCell ref="AI13:AI14"/>
    <mergeCell ref="AP15:AP16"/>
    <mergeCell ref="B16:F16"/>
    <mergeCell ref="G16:I16"/>
    <mergeCell ref="L16:Q16"/>
    <mergeCell ref="R16:T16"/>
    <mergeCell ref="U16:V16"/>
    <mergeCell ref="AJ15:AJ16"/>
    <mergeCell ref="AK15:AK16"/>
    <mergeCell ref="AL15:AL16"/>
    <mergeCell ref="AM15:AM16"/>
    <mergeCell ref="AN15:AN16"/>
    <mergeCell ref="AO15:AO16"/>
    <mergeCell ref="AC15:AC16"/>
    <mergeCell ref="AD15:AD16"/>
    <mergeCell ref="AE15:AE16"/>
    <mergeCell ref="AG15:AG16"/>
    <mergeCell ref="AH15:AH16"/>
    <mergeCell ref="AI15:AI16"/>
    <mergeCell ref="U15:V15"/>
    <mergeCell ref="W15:W16"/>
    <mergeCell ref="X15:X16"/>
    <mergeCell ref="Z15:Z16"/>
    <mergeCell ref="AA15:AA16"/>
    <mergeCell ref="AB15:AB16"/>
    <mergeCell ref="U17:V17"/>
    <mergeCell ref="W17:W18"/>
    <mergeCell ref="X17:X18"/>
    <mergeCell ref="Z17:Z18"/>
    <mergeCell ref="AA17:AA18"/>
    <mergeCell ref="AB17:AB18"/>
    <mergeCell ref="A17:A18"/>
    <mergeCell ref="B17:F17"/>
    <mergeCell ref="G17:I17"/>
    <mergeCell ref="J17:J18"/>
    <mergeCell ref="L17:Q17"/>
    <mergeCell ref="R17:T17"/>
    <mergeCell ref="A19:A20"/>
    <mergeCell ref="B19:F19"/>
    <mergeCell ref="G19:I19"/>
    <mergeCell ref="J19:J20"/>
    <mergeCell ref="L19:Q19"/>
    <mergeCell ref="R19:T19"/>
    <mergeCell ref="AP17:AP18"/>
    <mergeCell ref="B18:F18"/>
    <mergeCell ref="G18:I18"/>
    <mergeCell ref="L18:Q18"/>
    <mergeCell ref="R18:T18"/>
    <mergeCell ref="U18:V18"/>
    <mergeCell ref="AJ17:AJ18"/>
    <mergeCell ref="AK17:AK18"/>
    <mergeCell ref="AL17:AL18"/>
    <mergeCell ref="AM17:AM18"/>
    <mergeCell ref="AN17:AN18"/>
    <mergeCell ref="AO17:AO18"/>
    <mergeCell ref="AC17:AC18"/>
    <mergeCell ref="AD17:AD18"/>
    <mergeCell ref="AE17:AE18"/>
    <mergeCell ref="AG17:AG18"/>
    <mergeCell ref="AH17:AH18"/>
    <mergeCell ref="AI17:AI18"/>
    <mergeCell ref="AP19:AP20"/>
    <mergeCell ref="B20:F20"/>
    <mergeCell ref="G20:I20"/>
    <mergeCell ref="L20:Q20"/>
    <mergeCell ref="R20:T20"/>
    <mergeCell ref="U20:V20"/>
    <mergeCell ref="AJ19:AJ20"/>
    <mergeCell ref="AK19:AK20"/>
    <mergeCell ref="AL19:AL20"/>
    <mergeCell ref="AM19:AM20"/>
    <mergeCell ref="AN19:AN20"/>
    <mergeCell ref="AO19:AO20"/>
    <mergeCell ref="AC19:AC20"/>
    <mergeCell ref="AD19:AD20"/>
    <mergeCell ref="AE19:AE20"/>
    <mergeCell ref="AG19:AG20"/>
    <mergeCell ref="AH19:AH20"/>
    <mergeCell ref="AI19:AI20"/>
    <mergeCell ref="U19:V19"/>
    <mergeCell ref="W19:W20"/>
    <mergeCell ref="X19:X20"/>
    <mergeCell ref="Z19:Z20"/>
    <mergeCell ref="AA19:AA20"/>
    <mergeCell ref="AB19:AB20"/>
    <mergeCell ref="U21:V21"/>
    <mergeCell ref="W21:W22"/>
    <mergeCell ref="X21:X22"/>
    <mergeCell ref="Z21:Z22"/>
    <mergeCell ref="AA21:AA22"/>
    <mergeCell ref="AB21:AB22"/>
    <mergeCell ref="A21:A22"/>
    <mergeCell ref="B21:F21"/>
    <mergeCell ref="G21:I21"/>
    <mergeCell ref="J21:J22"/>
    <mergeCell ref="L21:Q21"/>
    <mergeCell ref="R21:T21"/>
    <mergeCell ref="A23:A24"/>
    <mergeCell ref="B23:F23"/>
    <mergeCell ref="G23:I23"/>
    <mergeCell ref="J23:J24"/>
    <mergeCell ref="L23:Q23"/>
    <mergeCell ref="R23:T23"/>
    <mergeCell ref="AP21:AP22"/>
    <mergeCell ref="B22:F22"/>
    <mergeCell ref="G22:I22"/>
    <mergeCell ref="L22:Q22"/>
    <mergeCell ref="R22:T22"/>
    <mergeCell ref="U22:V22"/>
    <mergeCell ref="AJ21:AJ22"/>
    <mergeCell ref="AK21:AK22"/>
    <mergeCell ref="AL21:AL22"/>
    <mergeCell ref="AM21:AM22"/>
    <mergeCell ref="AN21:AN22"/>
    <mergeCell ref="AO21:AO22"/>
    <mergeCell ref="AC21:AC22"/>
    <mergeCell ref="AD21:AD22"/>
    <mergeCell ref="AE21:AE22"/>
    <mergeCell ref="AG21:AG22"/>
    <mergeCell ref="AH21:AH22"/>
    <mergeCell ref="AI21:AI22"/>
    <mergeCell ref="AP23:AP24"/>
    <mergeCell ref="B24:F24"/>
    <mergeCell ref="G24:I24"/>
    <mergeCell ref="L24:Q24"/>
    <mergeCell ref="R24:T24"/>
    <mergeCell ref="U24:V24"/>
    <mergeCell ref="AJ23:AJ24"/>
    <mergeCell ref="AK23:AK24"/>
    <mergeCell ref="AL23:AL24"/>
    <mergeCell ref="AM23:AM24"/>
    <mergeCell ref="AN23:AN24"/>
    <mergeCell ref="AO23:AO24"/>
    <mergeCell ref="AC23:AC24"/>
    <mergeCell ref="AD23:AD24"/>
    <mergeCell ref="AE23:AE24"/>
    <mergeCell ref="AG23:AG24"/>
    <mergeCell ref="AH23:AH24"/>
    <mergeCell ref="AI23:AI24"/>
    <mergeCell ref="U23:V23"/>
    <mergeCell ref="W23:W24"/>
    <mergeCell ref="X23:X24"/>
    <mergeCell ref="Z23:Z24"/>
    <mergeCell ref="AA23:AA24"/>
    <mergeCell ref="AB23:AB24"/>
    <mergeCell ref="U25:V25"/>
    <mergeCell ref="W25:W26"/>
    <mergeCell ref="X25:X26"/>
    <mergeCell ref="Z25:Z26"/>
    <mergeCell ref="AA25:AA26"/>
    <mergeCell ref="AB25:AB26"/>
    <mergeCell ref="A25:A26"/>
    <mergeCell ref="B25:F25"/>
    <mergeCell ref="G25:I25"/>
    <mergeCell ref="J25:J26"/>
    <mergeCell ref="L25:Q25"/>
    <mergeCell ref="R25:T25"/>
    <mergeCell ref="A27:A28"/>
    <mergeCell ref="B27:F27"/>
    <mergeCell ref="G27:I27"/>
    <mergeCell ref="J27:J28"/>
    <mergeCell ref="L27:Q27"/>
    <mergeCell ref="R27:T27"/>
    <mergeCell ref="AP25:AP26"/>
    <mergeCell ref="B26:F26"/>
    <mergeCell ref="G26:I26"/>
    <mergeCell ref="L26:Q26"/>
    <mergeCell ref="R26:T26"/>
    <mergeCell ref="U26:V26"/>
    <mergeCell ref="AJ25:AJ26"/>
    <mergeCell ref="AK25:AK26"/>
    <mergeCell ref="AL25:AL26"/>
    <mergeCell ref="AM25:AM26"/>
    <mergeCell ref="AN25:AN26"/>
    <mergeCell ref="AO25:AO26"/>
    <mergeCell ref="AC25:AC26"/>
    <mergeCell ref="AD25:AD26"/>
    <mergeCell ref="AE25:AE26"/>
    <mergeCell ref="AG25:AG26"/>
    <mergeCell ref="AH25:AH26"/>
    <mergeCell ref="AI25:AI26"/>
    <mergeCell ref="AP27:AP28"/>
    <mergeCell ref="B28:F28"/>
    <mergeCell ref="G28:I28"/>
    <mergeCell ref="L28:Q28"/>
    <mergeCell ref="R28:T28"/>
    <mergeCell ref="U28:V28"/>
    <mergeCell ref="AJ27:AJ28"/>
    <mergeCell ref="AK27:AK28"/>
    <mergeCell ref="AL27:AL28"/>
    <mergeCell ref="AM27:AM28"/>
    <mergeCell ref="AN27:AN28"/>
    <mergeCell ref="AO27:AO28"/>
    <mergeCell ref="AC27:AC28"/>
    <mergeCell ref="AD27:AD28"/>
    <mergeCell ref="AE27:AE28"/>
    <mergeCell ref="AG27:AG28"/>
    <mergeCell ref="AH27:AH28"/>
    <mergeCell ref="AI27:AI28"/>
    <mergeCell ref="U27:V27"/>
    <mergeCell ref="W27:W28"/>
    <mergeCell ref="X27:X28"/>
    <mergeCell ref="Z27:Z28"/>
    <mergeCell ref="AA27:AA28"/>
    <mergeCell ref="AB27:AB28"/>
    <mergeCell ref="U29:V29"/>
    <mergeCell ref="W29:W30"/>
    <mergeCell ref="X29:X30"/>
    <mergeCell ref="Z29:Z30"/>
    <mergeCell ref="AA29:AA30"/>
    <mergeCell ref="AB29:AB30"/>
    <mergeCell ref="A29:A30"/>
    <mergeCell ref="B29:F29"/>
    <mergeCell ref="G29:I29"/>
    <mergeCell ref="J29:J30"/>
    <mergeCell ref="L29:Q29"/>
    <mergeCell ref="R29:T29"/>
    <mergeCell ref="A31:A32"/>
    <mergeCell ref="B31:F31"/>
    <mergeCell ref="G31:I31"/>
    <mergeCell ref="J31:J32"/>
    <mergeCell ref="L31:Q31"/>
    <mergeCell ref="R31:T31"/>
    <mergeCell ref="AP29:AP30"/>
    <mergeCell ref="B30:F30"/>
    <mergeCell ref="G30:I30"/>
    <mergeCell ref="L30:Q30"/>
    <mergeCell ref="R30:T30"/>
    <mergeCell ref="U30:V30"/>
    <mergeCell ref="AJ29:AJ30"/>
    <mergeCell ref="AK29:AK30"/>
    <mergeCell ref="AL29:AL30"/>
    <mergeCell ref="AM29:AM30"/>
    <mergeCell ref="AN29:AN30"/>
    <mergeCell ref="AO29:AO30"/>
    <mergeCell ref="AC29:AC30"/>
    <mergeCell ref="AD29:AD30"/>
    <mergeCell ref="AE29:AE30"/>
    <mergeCell ref="AG29:AG30"/>
    <mergeCell ref="AH29:AH30"/>
    <mergeCell ref="AI29:AI30"/>
    <mergeCell ref="B32:F32"/>
    <mergeCell ref="G32:I32"/>
    <mergeCell ref="L32:Q32"/>
    <mergeCell ref="R32:T32"/>
    <mergeCell ref="U32:V32"/>
    <mergeCell ref="AJ31:AJ32"/>
    <mergeCell ref="AK31:AK32"/>
    <mergeCell ref="AL31:AL32"/>
    <mergeCell ref="AM31:AM32"/>
    <mergeCell ref="AC31:AC32"/>
    <mergeCell ref="AD31:AD32"/>
    <mergeCell ref="AE31:AE32"/>
    <mergeCell ref="AG31:AG32"/>
    <mergeCell ref="AH31:AH32"/>
    <mergeCell ref="AI31:AI32"/>
    <mergeCell ref="U31:V31"/>
    <mergeCell ref="W31:W32"/>
    <mergeCell ref="X31:X32"/>
    <mergeCell ref="Z31:Z32"/>
    <mergeCell ref="AA31:AA32"/>
    <mergeCell ref="AB31:AB32"/>
    <mergeCell ref="I33:R33"/>
    <mergeCell ref="T33:W33"/>
    <mergeCell ref="J34:K34"/>
    <mergeCell ref="T34:W34"/>
    <mergeCell ref="AG34:AO34"/>
    <mergeCell ref="J35:K35"/>
    <mergeCell ref="L35:N35"/>
    <mergeCell ref="T35:W35"/>
    <mergeCell ref="AP31:AP32"/>
    <mergeCell ref="AN31:AN32"/>
    <mergeCell ref="AO31:AO32"/>
  </mergeCells>
  <phoneticPr fontId="2"/>
  <printOptions horizontalCentered="1" verticalCentered="1"/>
  <pageMargins left="7.874015748031496E-2" right="7.874015748031496E-2" top="0.39370078740157483" bottom="0.19685039370078741" header="0.51181102362204722" footer="0.51181102362204722"/>
  <pageSetup paperSize="9" orientation="landscape"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0"/>
  <sheetViews>
    <sheetView zoomScaleNormal="100" workbookViewId="0">
      <selection activeCell="B52" sqref="B52"/>
    </sheetView>
  </sheetViews>
  <sheetFormatPr defaultColWidth="0" defaultRowHeight="13.5" zeroHeight="1" x14ac:dyDescent="0.25"/>
  <cols>
    <col min="1" max="1" width="3.08984375" style="4" customWidth="1"/>
    <col min="2" max="2" width="11.6328125" style="4" bestFit="1" customWidth="1"/>
    <col min="3" max="4" width="3.453125" style="4" bestFit="1" customWidth="1"/>
    <col min="5" max="5" width="12.6328125" style="4" customWidth="1"/>
    <col min="6" max="6" width="3.90625" style="4" customWidth="1"/>
    <col min="7" max="7" width="6.6328125" style="4" customWidth="1"/>
    <col min="8" max="8" width="3" style="4" bestFit="1" customWidth="1"/>
    <col min="9" max="9" width="5.36328125" style="4" customWidth="1"/>
    <col min="10" max="10" width="3.453125" style="4" bestFit="1" customWidth="1"/>
    <col min="11" max="11" width="4.6328125" style="4" customWidth="1"/>
    <col min="12" max="12" width="3.453125" style="4" bestFit="1" customWidth="1"/>
    <col min="13" max="13" width="6.90625" style="4" customWidth="1"/>
    <col min="14" max="14" width="3.453125" style="4" bestFit="1" customWidth="1"/>
    <col min="15" max="15" width="16.7265625" style="4" customWidth="1"/>
    <col min="16" max="16" width="1.36328125" style="4" customWidth="1"/>
    <col min="17" max="16384" width="9" style="4" hidden="1"/>
  </cols>
  <sheetData>
    <row r="1" spans="1:15" ht="18" thickBot="1" x14ac:dyDescent="0.3">
      <c r="A1" s="798" t="s">
        <v>390</v>
      </c>
      <c r="B1" s="798"/>
      <c r="C1" s="798"/>
      <c r="D1" s="798"/>
      <c r="E1" s="798"/>
      <c r="F1" s="798"/>
      <c r="G1" s="798"/>
      <c r="H1" s="798"/>
      <c r="I1" s="798"/>
      <c r="J1" s="798"/>
      <c r="K1" s="798"/>
      <c r="L1" s="798"/>
      <c r="M1" s="798"/>
      <c r="N1" s="798"/>
      <c r="O1" s="798"/>
    </row>
    <row r="2" spans="1:15" ht="29.25" customHeight="1" thickBot="1" x14ac:dyDescent="0.3">
      <c r="A2" s="45" t="s">
        <v>116</v>
      </c>
      <c r="B2" s="241" t="str">
        <f>IF(入力フォーム!G8="","",入力フォーム!G8)</f>
        <v/>
      </c>
      <c r="C2" s="45" t="s">
        <v>117</v>
      </c>
      <c r="D2" s="815" t="str">
        <f>IF(入力フォーム!B18="","",入力フォーム!B18)</f>
        <v/>
      </c>
      <c r="E2" s="816"/>
      <c r="F2" s="816"/>
      <c r="G2" s="816"/>
      <c r="H2" s="45" t="s">
        <v>228</v>
      </c>
      <c r="I2" s="814" t="str">
        <f>IF(入力フォーム!B14="","",入力フォーム!B14)</f>
        <v/>
      </c>
      <c r="J2" s="814"/>
      <c r="K2" s="814"/>
      <c r="L2" s="242" t="str">
        <f>IF(入力フォーム!D14="","",入力フォーム!D14)</f>
        <v/>
      </c>
      <c r="M2" s="70" t="s">
        <v>209</v>
      </c>
      <c r="N2" s="45" t="s">
        <v>255</v>
      </c>
      <c r="O2" s="240" t="str">
        <f>IF(入力フォーム!C91="","",入力フォーム!C91)</f>
        <v/>
      </c>
    </row>
    <row r="3" spans="1:15" x14ac:dyDescent="0.25">
      <c r="A3" s="806" t="s">
        <v>118</v>
      </c>
      <c r="B3" s="799" t="str">
        <f>IF(入力フォーム!C30="","",入力フォーム!C30)</f>
        <v/>
      </c>
      <c r="C3" s="800"/>
      <c r="D3" s="800"/>
      <c r="E3" s="801"/>
      <c r="F3" s="806" t="s">
        <v>119</v>
      </c>
      <c r="G3" s="808" t="str">
        <f>IF(入力フォーム!C48="","",入力フォーム!C48)</f>
        <v/>
      </c>
      <c r="H3" s="809"/>
      <c r="I3" s="810"/>
      <c r="J3" s="806" t="s">
        <v>120</v>
      </c>
      <c r="K3" s="800" t="str">
        <f>IF(入力フォーム!C50="","",入力フォーム!C50)</f>
        <v/>
      </c>
      <c r="L3" s="800"/>
      <c r="M3" s="800"/>
      <c r="N3" s="806" t="s">
        <v>121</v>
      </c>
      <c r="O3" s="184" t="str">
        <f>IF(入力フォーム!C52="","",入力フォーム!C52)</f>
        <v/>
      </c>
    </row>
    <row r="4" spans="1:15" ht="14" thickBot="1" x14ac:dyDescent="0.3">
      <c r="A4" s="807"/>
      <c r="B4" s="802" t="str">
        <f>IF(入力フォーム!C32="","",入力フォーム!C32)</f>
        <v/>
      </c>
      <c r="C4" s="803"/>
      <c r="D4" s="803"/>
      <c r="E4" s="804"/>
      <c r="F4" s="807"/>
      <c r="G4" s="811" t="str">
        <f>IF(入力フォーム!G48="","",入力フォーム!G48)</f>
        <v/>
      </c>
      <c r="H4" s="812"/>
      <c r="I4" s="813"/>
      <c r="J4" s="807"/>
      <c r="K4" s="805" t="str">
        <f>IF(入力フォーム!G50="","",入力フォーム!G50)</f>
        <v/>
      </c>
      <c r="L4" s="805"/>
      <c r="M4" s="805"/>
      <c r="N4" s="807"/>
      <c r="O4" s="53" t="str">
        <f>IF(入力フォーム!G52="","",入力フォーム!G52)</f>
        <v/>
      </c>
    </row>
    <row r="5" spans="1:15" ht="14" thickBot="1" x14ac:dyDescent="0.3"/>
    <row r="6" spans="1:15" x14ac:dyDescent="0.25">
      <c r="A6" s="820"/>
      <c r="B6" s="821"/>
      <c r="C6" s="821"/>
      <c r="D6" s="821"/>
      <c r="E6" s="821"/>
      <c r="F6" s="821"/>
      <c r="G6" s="821"/>
      <c r="H6" s="821"/>
      <c r="I6" s="821"/>
      <c r="J6" s="821"/>
      <c r="K6" s="821"/>
      <c r="L6" s="821"/>
      <c r="M6" s="821"/>
      <c r="N6" s="821"/>
      <c r="O6" s="822"/>
    </row>
    <row r="7" spans="1:15" ht="17.5" x14ac:dyDescent="0.25">
      <c r="A7" s="823" t="s">
        <v>389</v>
      </c>
      <c r="B7" s="824"/>
      <c r="C7" s="824"/>
      <c r="D7" s="824"/>
      <c r="E7" s="824"/>
      <c r="F7" s="824"/>
      <c r="G7" s="824"/>
      <c r="H7" s="824"/>
      <c r="I7" s="824"/>
      <c r="J7" s="824"/>
      <c r="K7" s="824"/>
      <c r="L7" s="824"/>
      <c r="M7" s="824"/>
      <c r="N7" s="824"/>
      <c r="O7" s="825"/>
    </row>
    <row r="8" spans="1:15" ht="17.5" x14ac:dyDescent="0.25">
      <c r="A8" s="826" t="s">
        <v>391</v>
      </c>
      <c r="B8" s="330"/>
      <c r="C8" s="330"/>
      <c r="D8" s="330"/>
      <c r="E8" s="330"/>
      <c r="F8" s="330"/>
      <c r="G8" s="330"/>
      <c r="H8" s="330"/>
      <c r="I8" s="330"/>
      <c r="J8" s="330"/>
      <c r="K8" s="330"/>
      <c r="L8" s="330"/>
      <c r="M8" s="330"/>
      <c r="N8" s="330"/>
      <c r="O8" s="827"/>
    </row>
    <row r="9" spans="1:15" ht="17.5" x14ac:dyDescent="0.25">
      <c r="A9" s="823" t="s">
        <v>388</v>
      </c>
      <c r="B9" s="330"/>
      <c r="C9" s="330"/>
      <c r="D9" s="330"/>
      <c r="E9" s="330"/>
      <c r="F9" s="330"/>
      <c r="G9" s="330"/>
      <c r="H9" s="330"/>
      <c r="I9" s="330"/>
      <c r="J9" s="330"/>
      <c r="K9" s="330"/>
      <c r="L9" s="330"/>
      <c r="M9" s="330"/>
      <c r="N9" s="330"/>
      <c r="O9" s="827"/>
    </row>
    <row r="10" spans="1:15" ht="17.5" x14ac:dyDescent="0.25">
      <c r="A10" s="828"/>
      <c r="B10" s="829"/>
      <c r="C10" s="829"/>
      <c r="D10" s="829"/>
      <c r="E10" s="829"/>
      <c r="F10" s="829"/>
      <c r="G10" s="829"/>
      <c r="H10" s="829"/>
      <c r="I10" s="829"/>
      <c r="J10" s="829"/>
      <c r="K10" s="829"/>
      <c r="L10" s="829"/>
      <c r="M10" s="829"/>
      <c r="N10" s="829"/>
      <c r="O10" s="830"/>
    </row>
    <row r="11" spans="1:15" ht="23.25" customHeight="1" x14ac:dyDescent="0.25">
      <c r="A11" s="831" t="s">
        <v>398</v>
      </c>
      <c r="B11" s="330"/>
      <c r="C11" s="330"/>
      <c r="D11" s="330"/>
      <c r="E11" s="330"/>
      <c r="F11" s="330"/>
      <c r="G11" s="330"/>
      <c r="H11" s="330"/>
      <c r="I11" s="330"/>
      <c r="J11" s="330"/>
      <c r="K11" s="330"/>
      <c r="L11" s="330"/>
      <c r="M11" s="330"/>
      <c r="N11" s="330"/>
      <c r="O11" s="827"/>
    </row>
    <row r="12" spans="1:15" ht="17.5" x14ac:dyDescent="0.25">
      <c r="A12" s="826" t="s">
        <v>392</v>
      </c>
      <c r="B12" s="330"/>
      <c r="C12" s="330"/>
      <c r="D12" s="330"/>
      <c r="E12" s="330"/>
      <c r="F12" s="330"/>
      <c r="G12" s="330"/>
      <c r="H12" s="330"/>
      <c r="I12" s="330"/>
      <c r="J12" s="330"/>
      <c r="K12" s="330"/>
      <c r="L12" s="330"/>
      <c r="M12" s="330"/>
      <c r="N12" s="330"/>
      <c r="O12" s="827"/>
    </row>
    <row r="13" spans="1:15" ht="17.5" x14ac:dyDescent="0.25">
      <c r="A13" s="826" t="s">
        <v>393</v>
      </c>
      <c r="B13" s="330"/>
      <c r="C13" s="330"/>
      <c r="D13" s="330"/>
      <c r="E13" s="330"/>
      <c r="F13" s="330"/>
      <c r="G13" s="330"/>
      <c r="H13" s="330"/>
      <c r="I13" s="330"/>
      <c r="J13" s="330"/>
      <c r="K13" s="330"/>
      <c r="L13" s="330"/>
      <c r="M13" s="330"/>
      <c r="N13" s="330"/>
      <c r="O13" s="827"/>
    </row>
    <row r="14" spans="1:15" ht="17.5" x14ac:dyDescent="0.25">
      <c r="A14" s="828" t="s">
        <v>122</v>
      </c>
      <c r="B14" s="829"/>
      <c r="C14" s="829"/>
      <c r="D14" s="829"/>
      <c r="E14" s="829"/>
      <c r="F14" s="829"/>
      <c r="G14" s="829"/>
      <c r="H14" s="829"/>
      <c r="I14" s="829"/>
      <c r="J14" s="829"/>
      <c r="K14" s="829"/>
      <c r="L14" s="829"/>
      <c r="M14" s="829"/>
      <c r="N14" s="829"/>
      <c r="O14" s="830"/>
    </row>
    <row r="15" spans="1:15" ht="17.5" x14ac:dyDescent="0.25">
      <c r="A15" s="828" t="s">
        <v>123</v>
      </c>
      <c r="B15" s="829"/>
      <c r="C15" s="829"/>
      <c r="D15" s="829"/>
      <c r="E15" s="829"/>
      <c r="F15" s="829"/>
      <c r="G15" s="829"/>
      <c r="H15" s="829"/>
      <c r="I15" s="829"/>
      <c r="J15" s="829"/>
      <c r="K15" s="829"/>
      <c r="L15" s="829"/>
      <c r="M15" s="829"/>
      <c r="N15" s="829"/>
      <c r="O15" s="830"/>
    </row>
    <row r="16" spans="1:15" ht="17.5" x14ac:dyDescent="0.25">
      <c r="A16" s="817" t="s">
        <v>327</v>
      </c>
      <c r="B16" s="818"/>
      <c r="C16" s="818"/>
      <c r="D16" s="818"/>
      <c r="E16" s="818"/>
      <c r="F16" s="818"/>
      <c r="G16" s="818"/>
      <c r="H16" s="818"/>
      <c r="I16" s="818"/>
      <c r="J16" s="818"/>
      <c r="K16" s="818"/>
      <c r="L16" s="818"/>
      <c r="M16" s="818"/>
      <c r="N16" s="818"/>
      <c r="O16" s="819"/>
    </row>
    <row r="17" spans="1:15" ht="17.5" x14ac:dyDescent="0.25">
      <c r="A17" s="185"/>
      <c r="B17" s="186"/>
      <c r="C17" s="186"/>
      <c r="D17" s="186"/>
      <c r="E17" s="186"/>
      <c r="F17" s="186"/>
      <c r="G17" s="186"/>
      <c r="H17" s="186"/>
      <c r="I17" s="186"/>
      <c r="J17" s="186"/>
      <c r="K17" s="186"/>
      <c r="L17" s="186"/>
      <c r="M17" s="186"/>
      <c r="N17" s="186"/>
      <c r="O17" s="187"/>
    </row>
    <row r="18" spans="1:15" ht="17.5" x14ac:dyDescent="0.25">
      <c r="A18" s="185"/>
      <c r="B18" s="186" t="s">
        <v>124</v>
      </c>
      <c r="C18" s="186"/>
      <c r="D18" s="186"/>
      <c r="E18" s="186"/>
      <c r="F18" s="186"/>
      <c r="G18" s="186"/>
      <c r="H18" s="186"/>
      <c r="I18" s="186"/>
      <c r="J18" s="186"/>
      <c r="K18" s="186"/>
      <c r="L18" s="186"/>
      <c r="M18" s="186"/>
      <c r="N18" s="186"/>
      <c r="O18" s="187"/>
    </row>
    <row r="19" spans="1:15" ht="15" x14ac:dyDescent="0.25">
      <c r="A19" s="243" t="s">
        <v>303</v>
      </c>
      <c r="B19" s="244"/>
      <c r="C19" s="5"/>
      <c r="D19" s="5"/>
      <c r="E19" s="5"/>
      <c r="F19" s="5"/>
      <c r="G19" s="5"/>
      <c r="H19" s="5"/>
      <c r="I19" s="5"/>
      <c r="J19" s="5"/>
      <c r="K19" s="5"/>
      <c r="L19" s="5"/>
      <c r="M19" s="5"/>
      <c r="N19" s="5"/>
      <c r="O19" s="62"/>
    </row>
    <row r="20" spans="1:15" ht="15" x14ac:dyDescent="0.25">
      <c r="A20" s="243" t="s">
        <v>304</v>
      </c>
      <c r="B20" s="5"/>
      <c r="C20" s="5"/>
      <c r="D20" s="5"/>
      <c r="E20" s="5"/>
      <c r="F20" s="5"/>
      <c r="G20" s="5"/>
      <c r="H20" s="5"/>
      <c r="I20" s="5"/>
      <c r="J20" s="5"/>
      <c r="K20" s="5"/>
      <c r="L20" s="5"/>
      <c r="M20" s="5"/>
      <c r="N20" s="5"/>
      <c r="O20" s="62"/>
    </row>
    <row r="21" spans="1:15" ht="15" x14ac:dyDescent="0.25">
      <c r="A21" s="243"/>
      <c r="B21" s="244"/>
      <c r="C21" s="5"/>
      <c r="D21" s="5"/>
      <c r="E21" s="5"/>
      <c r="F21" s="5"/>
      <c r="G21" s="5"/>
      <c r="H21" s="5"/>
      <c r="I21" s="5"/>
      <c r="J21" s="5"/>
      <c r="K21" s="5"/>
      <c r="L21" s="5"/>
      <c r="M21" s="5"/>
      <c r="N21" s="5"/>
      <c r="O21" s="62"/>
    </row>
    <row r="22" spans="1:15" ht="15" x14ac:dyDescent="0.25">
      <c r="A22" s="243" t="s">
        <v>305</v>
      </c>
      <c r="B22" s="244"/>
      <c r="C22" s="5"/>
      <c r="D22" s="5"/>
      <c r="E22" s="5"/>
      <c r="F22" s="5"/>
      <c r="G22" s="5"/>
      <c r="H22" s="5"/>
      <c r="I22" s="5"/>
      <c r="J22" s="5"/>
      <c r="K22" s="5"/>
      <c r="L22" s="5"/>
      <c r="M22" s="5"/>
      <c r="N22" s="5"/>
      <c r="O22" s="62"/>
    </row>
    <row r="23" spans="1:15" ht="15" x14ac:dyDescent="0.25">
      <c r="A23" s="243" t="s">
        <v>955</v>
      </c>
      <c r="B23" s="244"/>
      <c r="C23" s="5"/>
      <c r="D23" s="5"/>
      <c r="E23" s="5"/>
      <c r="F23" s="5"/>
      <c r="G23" s="5"/>
      <c r="H23" s="5"/>
      <c r="I23" s="5"/>
      <c r="J23" s="5"/>
      <c r="K23" s="5"/>
      <c r="L23" s="5"/>
      <c r="M23" s="5"/>
      <c r="N23" s="5"/>
      <c r="O23" s="62"/>
    </row>
    <row r="24" spans="1:15" ht="15" x14ac:dyDescent="0.25">
      <c r="A24" s="243" t="s">
        <v>956</v>
      </c>
      <c r="B24" s="244"/>
      <c r="C24" s="5"/>
      <c r="D24" s="5"/>
      <c r="E24" s="5"/>
      <c r="F24" s="5"/>
      <c r="G24" s="5"/>
      <c r="H24" s="5"/>
      <c r="I24" s="5"/>
      <c r="J24" s="5"/>
      <c r="K24" s="5"/>
      <c r="L24" s="5"/>
      <c r="M24" s="5"/>
      <c r="N24" s="5"/>
      <c r="O24" s="62"/>
    </row>
    <row r="25" spans="1:15" ht="15" x14ac:dyDescent="0.25">
      <c r="A25" s="243"/>
      <c r="B25" s="244"/>
      <c r="C25" s="5"/>
      <c r="D25" s="5"/>
      <c r="E25" s="5"/>
      <c r="F25" s="5"/>
      <c r="G25" s="5"/>
      <c r="H25" s="5"/>
      <c r="I25" s="5"/>
      <c r="J25" s="5"/>
      <c r="K25" s="5"/>
      <c r="L25" s="5"/>
      <c r="M25" s="5"/>
      <c r="N25" s="5"/>
      <c r="O25" s="62"/>
    </row>
    <row r="26" spans="1:15" ht="15" x14ac:dyDescent="0.25">
      <c r="A26" s="243" t="s">
        <v>394</v>
      </c>
      <c r="B26" s="244"/>
      <c r="C26" s="5"/>
      <c r="D26" s="5"/>
      <c r="E26" s="5"/>
      <c r="F26" s="5"/>
      <c r="G26" s="5"/>
      <c r="H26" s="5"/>
      <c r="I26" s="5"/>
      <c r="J26" s="5"/>
      <c r="K26" s="5"/>
      <c r="L26" s="5"/>
      <c r="M26" s="5"/>
      <c r="N26" s="5"/>
      <c r="O26" s="62"/>
    </row>
    <row r="27" spans="1:15" ht="15" x14ac:dyDescent="0.25">
      <c r="A27" s="243" t="s">
        <v>395</v>
      </c>
      <c r="B27" s="244"/>
      <c r="C27" s="5"/>
      <c r="D27" s="5"/>
      <c r="E27" s="5"/>
      <c r="F27" s="5"/>
      <c r="G27" s="5"/>
      <c r="H27" s="5"/>
      <c r="I27" s="5"/>
      <c r="J27" s="5"/>
      <c r="K27" s="5"/>
      <c r="L27" s="5"/>
      <c r="M27" s="5"/>
      <c r="N27" s="5"/>
      <c r="O27" s="62"/>
    </row>
    <row r="28" spans="1:15" ht="15" x14ac:dyDescent="0.25">
      <c r="A28" s="243" t="s">
        <v>397</v>
      </c>
      <c r="B28" s="5"/>
      <c r="C28" s="5"/>
      <c r="D28" s="5"/>
      <c r="E28" s="5"/>
      <c r="F28" s="5"/>
      <c r="G28" s="5"/>
      <c r="H28" s="5"/>
      <c r="I28" s="5"/>
      <c r="J28" s="5"/>
      <c r="K28" s="5"/>
      <c r="L28" s="5"/>
      <c r="M28" s="5"/>
      <c r="N28" s="5"/>
      <c r="O28" s="62"/>
    </row>
    <row r="29" spans="1:15" ht="15" x14ac:dyDescent="0.25">
      <c r="A29" s="243" t="s">
        <v>396</v>
      </c>
      <c r="B29" s="5"/>
      <c r="C29" s="5"/>
      <c r="D29" s="5"/>
      <c r="E29" s="5"/>
      <c r="F29" s="5"/>
      <c r="G29" s="5"/>
      <c r="H29" s="5"/>
      <c r="I29" s="5"/>
      <c r="J29" s="5"/>
      <c r="K29" s="5"/>
      <c r="L29" s="5"/>
      <c r="M29" s="5"/>
      <c r="N29" s="5"/>
      <c r="O29" s="62"/>
    </row>
    <row r="30" spans="1:15" x14ac:dyDescent="0.25">
      <c r="A30" s="61"/>
      <c r="B30" s="5"/>
      <c r="C30" s="5"/>
      <c r="D30" s="5"/>
      <c r="E30" s="5"/>
      <c r="F30" s="5"/>
      <c r="G30" s="5"/>
      <c r="H30" s="5"/>
      <c r="I30" s="5"/>
      <c r="J30" s="5"/>
      <c r="K30" s="5"/>
      <c r="L30" s="5"/>
      <c r="M30" s="5"/>
      <c r="N30" s="5"/>
      <c r="O30" s="62"/>
    </row>
    <row r="31" spans="1:15" x14ac:dyDescent="0.25">
      <c r="A31" s="61"/>
      <c r="B31" s="5"/>
      <c r="C31" s="5"/>
      <c r="D31" s="5"/>
      <c r="E31" s="5"/>
      <c r="F31" s="5"/>
      <c r="G31" s="5"/>
      <c r="H31" s="5"/>
      <c r="I31" s="5"/>
      <c r="J31" s="5"/>
      <c r="K31" s="5"/>
      <c r="L31" s="5"/>
      <c r="M31" s="5"/>
      <c r="N31" s="5"/>
      <c r="O31" s="62"/>
    </row>
    <row r="32" spans="1:15" x14ac:dyDescent="0.25">
      <c r="A32" s="46"/>
      <c r="B32" s="47"/>
      <c r="C32" s="47"/>
      <c r="D32" s="47"/>
      <c r="E32" s="47"/>
      <c r="F32" s="47"/>
      <c r="G32" s="47"/>
      <c r="H32" s="47"/>
      <c r="I32" s="47"/>
      <c r="J32" s="47"/>
      <c r="K32" s="47"/>
      <c r="L32" s="47"/>
      <c r="M32" s="47"/>
      <c r="N32" s="47"/>
      <c r="O32" s="48"/>
    </row>
    <row r="33" spans="1:15" x14ac:dyDescent="0.25">
      <c r="A33" s="795"/>
      <c r="B33" s="796"/>
      <c r="C33" s="796"/>
      <c r="D33" s="796"/>
      <c r="E33" s="796"/>
      <c r="F33" s="796"/>
      <c r="G33" s="796"/>
      <c r="H33" s="796"/>
      <c r="I33" s="796"/>
      <c r="J33" s="796"/>
      <c r="K33" s="796"/>
      <c r="L33" s="796"/>
      <c r="M33" s="796"/>
      <c r="N33" s="796"/>
      <c r="O33" s="797"/>
    </row>
    <row r="34" spans="1:15" x14ac:dyDescent="0.25">
      <c r="A34" s="795"/>
      <c r="B34" s="796"/>
      <c r="C34" s="796"/>
      <c r="D34" s="796"/>
      <c r="E34" s="796"/>
      <c r="F34" s="796"/>
      <c r="G34" s="796"/>
      <c r="H34" s="796"/>
      <c r="I34" s="796"/>
      <c r="J34" s="796"/>
      <c r="K34" s="796"/>
      <c r="L34" s="796"/>
      <c r="M34" s="796"/>
      <c r="N34" s="796"/>
      <c r="O34" s="797"/>
    </row>
    <row r="35" spans="1:15" x14ac:dyDescent="0.25">
      <c r="A35" s="795"/>
      <c r="B35" s="796"/>
      <c r="C35" s="796"/>
      <c r="D35" s="796"/>
      <c r="E35" s="796"/>
      <c r="F35" s="796"/>
      <c r="G35" s="796"/>
      <c r="H35" s="796"/>
      <c r="I35" s="796"/>
      <c r="J35" s="796"/>
      <c r="K35" s="796"/>
      <c r="L35" s="796"/>
      <c r="M35" s="796"/>
      <c r="N35" s="796"/>
      <c r="O35" s="797"/>
    </row>
    <row r="36" spans="1:15" x14ac:dyDescent="0.25">
      <c r="A36" s="795"/>
      <c r="B36" s="796"/>
      <c r="C36" s="796"/>
      <c r="D36" s="796"/>
      <c r="E36" s="796"/>
      <c r="F36" s="796"/>
      <c r="G36" s="796"/>
      <c r="H36" s="796"/>
      <c r="I36" s="796"/>
      <c r="J36" s="796"/>
      <c r="K36" s="796"/>
      <c r="L36" s="796"/>
      <c r="M36" s="796"/>
      <c r="N36" s="796"/>
      <c r="O36" s="797"/>
    </row>
    <row r="37" spans="1:15" x14ac:dyDescent="0.25">
      <c r="A37" s="795"/>
      <c r="B37" s="796"/>
      <c r="C37" s="796"/>
      <c r="D37" s="796"/>
      <c r="E37" s="796"/>
      <c r="F37" s="796"/>
      <c r="G37" s="796"/>
      <c r="H37" s="796"/>
      <c r="I37" s="796"/>
      <c r="J37" s="796"/>
      <c r="K37" s="796"/>
      <c r="L37" s="796"/>
      <c r="M37" s="796"/>
      <c r="N37" s="796"/>
      <c r="O37" s="797"/>
    </row>
    <row r="38" spans="1:15" x14ac:dyDescent="0.25">
      <c r="A38" s="795"/>
      <c r="B38" s="796"/>
      <c r="C38" s="796"/>
      <c r="D38" s="796"/>
      <c r="E38" s="796"/>
      <c r="F38" s="796"/>
      <c r="G38" s="796"/>
      <c r="H38" s="796"/>
      <c r="I38" s="796"/>
      <c r="J38" s="796"/>
      <c r="K38" s="796"/>
      <c r="L38" s="796"/>
      <c r="M38" s="796"/>
      <c r="N38" s="796"/>
      <c r="O38" s="797"/>
    </row>
    <row r="39" spans="1:15" x14ac:dyDescent="0.25">
      <c r="A39" s="795"/>
      <c r="B39" s="796"/>
      <c r="C39" s="796"/>
      <c r="D39" s="796"/>
      <c r="E39" s="796"/>
      <c r="F39" s="796"/>
      <c r="G39" s="796"/>
      <c r="H39" s="796"/>
      <c r="I39" s="796"/>
      <c r="J39" s="796"/>
      <c r="K39" s="796"/>
      <c r="L39" s="796"/>
      <c r="M39" s="796"/>
      <c r="N39" s="796"/>
      <c r="O39" s="797"/>
    </row>
    <row r="40" spans="1:15" x14ac:dyDescent="0.25">
      <c r="A40" s="795"/>
      <c r="B40" s="796"/>
      <c r="C40" s="796"/>
      <c r="D40" s="796"/>
      <c r="E40" s="796"/>
      <c r="F40" s="796"/>
      <c r="G40" s="796"/>
      <c r="H40" s="796"/>
      <c r="I40" s="796"/>
      <c r="J40" s="796"/>
      <c r="K40" s="796"/>
      <c r="L40" s="796"/>
      <c r="M40" s="796"/>
      <c r="N40" s="796"/>
      <c r="O40" s="797"/>
    </row>
    <row r="41" spans="1:15" x14ac:dyDescent="0.25">
      <c r="A41" s="795"/>
      <c r="B41" s="796"/>
      <c r="C41" s="796"/>
      <c r="D41" s="796"/>
      <c r="E41" s="796"/>
      <c r="F41" s="796"/>
      <c r="G41" s="796"/>
      <c r="H41" s="796"/>
      <c r="I41" s="796"/>
      <c r="J41" s="796"/>
      <c r="K41" s="796"/>
      <c r="L41" s="796"/>
      <c r="M41" s="796"/>
      <c r="N41" s="796"/>
      <c r="O41" s="797"/>
    </row>
    <row r="42" spans="1:15" x14ac:dyDescent="0.25">
      <c r="A42" s="795"/>
      <c r="B42" s="796"/>
      <c r="C42" s="796"/>
      <c r="D42" s="796"/>
      <c r="E42" s="796"/>
      <c r="F42" s="796"/>
      <c r="G42" s="796"/>
      <c r="H42" s="796"/>
      <c r="I42" s="796"/>
      <c r="J42" s="796"/>
      <c r="K42" s="796"/>
      <c r="L42" s="796"/>
      <c r="M42" s="796"/>
      <c r="N42" s="796"/>
      <c r="O42" s="797"/>
    </row>
    <row r="43" spans="1:15" x14ac:dyDescent="0.25">
      <c r="A43" s="795"/>
      <c r="B43" s="796"/>
      <c r="C43" s="796"/>
      <c r="D43" s="796"/>
      <c r="E43" s="796"/>
      <c r="F43" s="796"/>
      <c r="G43" s="796"/>
      <c r="H43" s="796"/>
      <c r="I43" s="796"/>
      <c r="J43" s="796"/>
      <c r="K43" s="796"/>
      <c r="L43" s="796"/>
      <c r="M43" s="796"/>
      <c r="N43" s="796"/>
      <c r="O43" s="797"/>
    </row>
    <row r="44" spans="1:15" x14ac:dyDescent="0.25">
      <c r="A44" s="795"/>
      <c r="B44" s="796"/>
      <c r="C44" s="796"/>
      <c r="D44" s="796"/>
      <c r="E44" s="796"/>
      <c r="F44" s="796"/>
      <c r="G44" s="796"/>
      <c r="H44" s="796"/>
      <c r="I44" s="796"/>
      <c r="J44" s="796"/>
      <c r="K44" s="796"/>
      <c r="L44" s="796"/>
      <c r="M44" s="796"/>
      <c r="N44" s="796"/>
      <c r="O44" s="797"/>
    </row>
    <row r="45" spans="1:15" x14ac:dyDescent="0.25">
      <c r="A45" s="795"/>
      <c r="B45" s="796"/>
      <c r="C45" s="796"/>
      <c r="D45" s="796"/>
      <c r="E45" s="796"/>
      <c r="F45" s="796"/>
      <c r="G45" s="796"/>
      <c r="H45" s="796"/>
      <c r="I45" s="796"/>
      <c r="J45" s="796"/>
      <c r="K45" s="796"/>
      <c r="L45" s="796"/>
      <c r="M45" s="796"/>
      <c r="N45" s="796"/>
      <c r="O45" s="797"/>
    </row>
    <row r="46" spans="1:15" x14ac:dyDescent="0.25">
      <c r="A46" s="795"/>
      <c r="B46" s="796"/>
      <c r="C46" s="796"/>
      <c r="D46" s="796"/>
      <c r="E46" s="796"/>
      <c r="F46" s="796"/>
      <c r="G46" s="796"/>
      <c r="H46" s="796"/>
      <c r="I46" s="796"/>
      <c r="J46" s="796"/>
      <c r="K46" s="796"/>
      <c r="L46" s="796"/>
      <c r="M46" s="796"/>
      <c r="N46" s="796"/>
      <c r="O46" s="797"/>
    </row>
    <row r="47" spans="1:15" x14ac:dyDescent="0.25">
      <c r="A47" s="795"/>
      <c r="B47" s="796"/>
      <c r="C47" s="796"/>
      <c r="D47" s="796"/>
      <c r="E47" s="796"/>
      <c r="F47" s="796"/>
      <c r="G47" s="796"/>
      <c r="H47" s="796"/>
      <c r="I47" s="796"/>
      <c r="J47" s="796"/>
      <c r="K47" s="796"/>
      <c r="L47" s="796"/>
      <c r="M47" s="796"/>
      <c r="N47" s="796"/>
      <c r="O47" s="797"/>
    </row>
    <row r="48" spans="1:15" x14ac:dyDescent="0.25">
      <c r="A48" s="795"/>
      <c r="B48" s="796"/>
      <c r="C48" s="796"/>
      <c r="D48" s="796"/>
      <c r="E48" s="796"/>
      <c r="F48" s="796"/>
      <c r="G48" s="796"/>
      <c r="H48" s="796"/>
      <c r="I48" s="796"/>
      <c r="J48" s="796"/>
      <c r="K48" s="796"/>
      <c r="L48" s="796"/>
      <c r="M48" s="796"/>
      <c r="N48" s="796"/>
      <c r="O48" s="797"/>
    </row>
    <row r="49" spans="1:15" x14ac:dyDescent="0.25">
      <c r="A49" s="795"/>
      <c r="B49" s="796"/>
      <c r="C49" s="796"/>
      <c r="D49" s="796"/>
      <c r="E49" s="796"/>
      <c r="F49" s="796"/>
      <c r="G49" s="796"/>
      <c r="H49" s="796"/>
      <c r="I49" s="796"/>
      <c r="J49" s="796"/>
      <c r="K49" s="796"/>
      <c r="L49" s="796"/>
      <c r="M49" s="796"/>
      <c r="N49" s="796"/>
      <c r="O49" s="797"/>
    </row>
    <row r="50" spans="1:15" x14ac:dyDescent="0.25">
      <c r="A50" s="795"/>
      <c r="B50" s="796"/>
      <c r="C50" s="796"/>
      <c r="D50" s="796"/>
      <c r="E50" s="796"/>
      <c r="F50" s="796"/>
      <c r="G50" s="796"/>
      <c r="H50" s="796"/>
      <c r="I50" s="796"/>
      <c r="J50" s="796"/>
      <c r="K50" s="796"/>
      <c r="L50" s="796"/>
      <c r="M50" s="796"/>
      <c r="N50" s="796"/>
      <c r="O50" s="797"/>
    </row>
    <row r="51" spans="1:15" x14ac:dyDescent="0.25">
      <c r="A51" s="795"/>
      <c r="B51" s="796"/>
      <c r="C51" s="796"/>
      <c r="D51" s="796"/>
      <c r="E51" s="796"/>
      <c r="F51" s="796"/>
      <c r="G51" s="796"/>
      <c r="H51" s="796"/>
      <c r="I51" s="796"/>
      <c r="J51" s="796"/>
      <c r="K51" s="796"/>
      <c r="L51" s="796"/>
      <c r="M51" s="796"/>
      <c r="N51" s="796"/>
      <c r="O51" s="797"/>
    </row>
    <row r="52" spans="1:15" x14ac:dyDescent="0.25">
      <c r="A52" s="61"/>
      <c r="B52" s="5"/>
      <c r="C52" s="5"/>
      <c r="D52" s="5"/>
      <c r="E52" s="5"/>
      <c r="F52" s="5"/>
      <c r="G52" s="5"/>
      <c r="H52" s="5"/>
      <c r="I52" s="5"/>
      <c r="J52" s="5"/>
      <c r="K52" s="5"/>
      <c r="L52" s="5"/>
      <c r="M52" s="5"/>
      <c r="N52" s="5"/>
      <c r="O52" s="62"/>
    </row>
    <row r="53" spans="1:15" x14ac:dyDescent="0.25">
      <c r="A53" s="61"/>
      <c r="B53" s="5"/>
      <c r="C53" s="5"/>
      <c r="D53" s="5"/>
      <c r="E53" s="5"/>
      <c r="F53" s="5"/>
      <c r="G53" s="5"/>
      <c r="H53" s="5"/>
      <c r="I53" s="5"/>
      <c r="J53" s="5"/>
      <c r="K53" s="5"/>
      <c r="L53" s="5"/>
      <c r="M53" s="5"/>
      <c r="N53" s="5"/>
      <c r="O53" s="62"/>
    </row>
    <row r="54" spans="1:15" x14ac:dyDescent="0.25">
      <c r="A54" s="61"/>
      <c r="B54" s="5"/>
      <c r="C54" s="5"/>
      <c r="D54" s="5"/>
      <c r="E54" s="5"/>
      <c r="F54" s="5"/>
      <c r="G54" s="5"/>
      <c r="H54" s="5"/>
      <c r="I54" s="5"/>
      <c r="J54" s="5"/>
      <c r="K54" s="5"/>
      <c r="L54" s="5"/>
      <c r="M54" s="5"/>
      <c r="N54" s="5"/>
      <c r="O54" s="62"/>
    </row>
    <row r="55" spans="1:15" x14ac:dyDescent="0.25">
      <c r="A55" s="795"/>
      <c r="B55" s="796"/>
      <c r="C55" s="796"/>
      <c r="D55" s="796"/>
      <c r="E55" s="796"/>
      <c r="F55" s="796"/>
      <c r="G55" s="796"/>
      <c r="H55" s="796"/>
      <c r="I55" s="796"/>
      <c r="J55" s="796"/>
      <c r="K55" s="796"/>
      <c r="L55" s="796"/>
      <c r="M55" s="796"/>
      <c r="N55" s="796"/>
      <c r="O55" s="797"/>
    </row>
    <row r="56" spans="1:15" x14ac:dyDescent="0.25">
      <c r="A56" s="795"/>
      <c r="B56" s="796"/>
      <c r="C56" s="796"/>
      <c r="D56" s="796"/>
      <c r="E56" s="796"/>
      <c r="F56" s="796"/>
      <c r="G56" s="796"/>
      <c r="H56" s="796"/>
      <c r="I56" s="796"/>
      <c r="J56" s="796"/>
      <c r="K56" s="796"/>
      <c r="L56" s="796"/>
      <c r="M56" s="796"/>
      <c r="N56" s="796"/>
      <c r="O56" s="797"/>
    </row>
    <row r="57" spans="1:15" x14ac:dyDescent="0.25">
      <c r="A57" s="795"/>
      <c r="B57" s="796"/>
      <c r="C57" s="796"/>
      <c r="D57" s="796"/>
      <c r="E57" s="796"/>
      <c r="F57" s="796"/>
      <c r="G57" s="796"/>
      <c r="H57" s="796"/>
      <c r="I57" s="796"/>
      <c r="J57" s="796"/>
      <c r="K57" s="796"/>
      <c r="L57" s="796"/>
      <c r="M57" s="796"/>
      <c r="N57" s="796"/>
      <c r="O57" s="797"/>
    </row>
    <row r="58" spans="1:15" x14ac:dyDescent="0.25">
      <c r="A58" s="795"/>
      <c r="B58" s="796"/>
      <c r="C58" s="796"/>
      <c r="D58" s="796"/>
      <c r="E58" s="796"/>
      <c r="F58" s="796"/>
      <c r="G58" s="796"/>
      <c r="H58" s="796"/>
      <c r="I58" s="796"/>
      <c r="J58" s="796"/>
      <c r="K58" s="796"/>
      <c r="L58" s="796"/>
      <c r="M58" s="796"/>
      <c r="N58" s="796"/>
      <c r="O58" s="797"/>
    </row>
    <row r="59" spans="1:15" ht="14" thickBot="1" x14ac:dyDescent="0.3">
      <c r="A59" s="792"/>
      <c r="B59" s="793"/>
      <c r="C59" s="793"/>
      <c r="D59" s="793"/>
      <c r="E59" s="793"/>
      <c r="F59" s="793"/>
      <c r="G59" s="793"/>
      <c r="H59" s="793"/>
      <c r="I59" s="793"/>
      <c r="J59" s="793"/>
      <c r="K59" s="793"/>
      <c r="L59" s="793"/>
      <c r="M59" s="793"/>
      <c r="N59" s="793"/>
      <c r="O59" s="794"/>
    </row>
    <row r="60" spans="1:15" ht="3" customHeight="1" x14ac:dyDescent="0.25"/>
  </sheetData>
  <sheetProtection algorithmName="SHA-512" hashValue="shiosOPuLY7pJzuASuivNFwChgVA5rzUnOCiwyrUSeCWrSi7Yn2SmiCtQOh3poSkJGg0EG/quBNaBqBz+0XzoA==" saltValue="LpLS055eZw9jxLhDGlEejQ==" spinCount="100000" sheet="1" objects="1" scenarios="1"/>
  <mergeCells count="48">
    <mergeCell ref="A16:O16"/>
    <mergeCell ref="N3:N4"/>
    <mergeCell ref="A6:O6"/>
    <mergeCell ref="A7:O7"/>
    <mergeCell ref="A8:O8"/>
    <mergeCell ref="A9:O9"/>
    <mergeCell ref="A10:O10"/>
    <mergeCell ref="A11:O11"/>
    <mergeCell ref="A12:O12"/>
    <mergeCell ref="A14:O14"/>
    <mergeCell ref="A15:O15"/>
    <mergeCell ref="A13:O13"/>
    <mergeCell ref="A1:O1"/>
    <mergeCell ref="B3:E3"/>
    <mergeCell ref="B4:E4"/>
    <mergeCell ref="K3:M3"/>
    <mergeCell ref="K4:M4"/>
    <mergeCell ref="A3:A4"/>
    <mergeCell ref="F3:F4"/>
    <mergeCell ref="J3:J4"/>
    <mergeCell ref="G3:I3"/>
    <mergeCell ref="G4:I4"/>
    <mergeCell ref="I2:K2"/>
    <mergeCell ref="D2:G2"/>
    <mergeCell ref="A41:O41"/>
    <mergeCell ref="A36:O36"/>
    <mergeCell ref="A37:O37"/>
    <mergeCell ref="A33:O33"/>
    <mergeCell ref="A34:O34"/>
    <mergeCell ref="A39:O39"/>
    <mergeCell ref="A40:O40"/>
    <mergeCell ref="A35:O35"/>
    <mergeCell ref="A38:O38"/>
    <mergeCell ref="A42:O42"/>
    <mergeCell ref="A58:O58"/>
    <mergeCell ref="A50:O50"/>
    <mergeCell ref="A45:O45"/>
    <mergeCell ref="A46:O46"/>
    <mergeCell ref="A48:O48"/>
    <mergeCell ref="A49:O49"/>
    <mergeCell ref="A43:O43"/>
    <mergeCell ref="A44:O44"/>
    <mergeCell ref="A59:O59"/>
    <mergeCell ref="A55:O55"/>
    <mergeCell ref="A56:O56"/>
    <mergeCell ref="A57:O57"/>
    <mergeCell ref="A47:O47"/>
    <mergeCell ref="A51:O51"/>
  </mergeCells>
  <phoneticPr fontId="2"/>
  <printOptions horizontalCentered="1"/>
  <pageMargins left="0.39370078740157483" right="0.39370078740157483" top="0.39370078740157483" bottom="0.39370078740157483"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3"/>
  <sheetViews>
    <sheetView topLeftCell="L1" zoomScaleNormal="100" workbookViewId="0">
      <selection activeCell="O7" sqref="O7"/>
    </sheetView>
  </sheetViews>
  <sheetFormatPr defaultColWidth="9" defaultRowHeight="0" customHeight="1" zeroHeight="1" x14ac:dyDescent="0.2"/>
  <cols>
    <col min="1" max="1" width="3.453125" style="41" hidden="1" customWidth="1"/>
    <col min="2" max="2" width="26.54296875" style="41" hidden="1" customWidth="1"/>
    <col min="3" max="3" width="3.453125" style="41" hidden="1" customWidth="1"/>
    <col min="4" max="5" width="8.90625" style="41" hidden="1" customWidth="1"/>
    <col min="6" max="6" width="2.453125" style="41" hidden="1" customWidth="1"/>
    <col min="7" max="10" width="2.6328125" style="41" hidden="1" customWidth="1"/>
    <col min="11" max="11" width="3.7265625" style="41" hidden="1" customWidth="1"/>
    <col min="12" max="12" width="24" style="42" customWidth="1"/>
    <col min="13" max="13" width="47.54296875" style="42" customWidth="1"/>
    <col min="14" max="14" width="20.7265625" style="42" bestFit="1" customWidth="1"/>
    <col min="15" max="15" width="7.81640625" style="42" bestFit="1" customWidth="1"/>
    <col min="16" max="16" width="26.54296875" style="42" bestFit="1" customWidth="1"/>
    <col min="17" max="17" width="4.81640625" style="42" customWidth="1"/>
    <col min="18" max="18" width="9" style="41"/>
    <col min="19" max="19" width="17.08984375" style="41" bestFit="1" customWidth="1"/>
    <col min="20" max="20" width="3.26953125" style="41" customWidth="1"/>
    <col min="21" max="21" width="9" style="41"/>
    <col min="22" max="22" width="12.36328125" style="41" bestFit="1" customWidth="1"/>
    <col min="23" max="23" width="3.7265625" style="41" customWidth="1"/>
    <col min="24" max="24" width="9" style="41"/>
    <col min="25" max="25" width="12.36328125" style="41" bestFit="1" customWidth="1"/>
    <col min="26" max="26" width="3.36328125" style="41" customWidth="1"/>
    <col min="27" max="27" width="9" style="41"/>
    <col min="28" max="28" width="17.08984375" style="41" bestFit="1" customWidth="1"/>
    <col min="29" max="16384" width="9" style="41"/>
  </cols>
  <sheetData>
    <row r="1" spans="1:28" ht="19" x14ac:dyDescent="0.3">
      <c r="L1" s="257" t="s">
        <v>874</v>
      </c>
      <c r="M1" s="257"/>
      <c r="N1" s="257"/>
      <c r="O1" s="257"/>
      <c r="P1" s="257"/>
      <c r="Q1" s="41"/>
    </row>
    <row r="2" spans="1:28" ht="19" x14ac:dyDescent="0.3">
      <c r="L2" s="79"/>
      <c r="M2" s="41"/>
      <c r="N2" s="41"/>
      <c r="O2" s="41"/>
      <c r="P2" s="41"/>
      <c r="Q2" s="41"/>
    </row>
    <row r="3" spans="1:28" ht="13" x14ac:dyDescent="0.2">
      <c r="L3" s="41"/>
      <c r="M3" s="41"/>
      <c r="N3" s="41"/>
      <c r="O3" s="41"/>
      <c r="P3" s="41"/>
      <c r="Q3" s="41"/>
    </row>
    <row r="4" spans="1:28" s="47" customFormat="1" ht="17.25" customHeight="1" x14ac:dyDescent="0.25">
      <c r="A4" s="83"/>
      <c r="B4" s="83"/>
      <c r="C4" s="47" t="s">
        <v>109</v>
      </c>
      <c r="D4" s="83"/>
      <c r="E4" s="83"/>
      <c r="F4" s="83"/>
      <c r="G4" s="83"/>
      <c r="H4" s="83"/>
      <c r="I4" s="83"/>
      <c r="J4" s="83"/>
      <c r="K4" s="83"/>
      <c r="L4" s="80" t="str">
        <f>IF(入力フォーム!B18="","",入力フォーム!B18)</f>
        <v/>
      </c>
      <c r="M4" s="80"/>
      <c r="N4" s="80" t="str">
        <f>IF(B14="","",入力フォーム!B14&amp;NUMBERSTRING(入力フォーム!D14,3)&amp;入力フォーム!E14&amp;"")</f>
        <v/>
      </c>
      <c r="P4" s="81"/>
      <c r="Q4" s="82"/>
    </row>
    <row r="5" spans="1:28" s="83" customFormat="1" ht="17.25" customHeight="1" x14ac:dyDescent="0.25">
      <c r="A5" s="83">
        <f>LEN(B5)</f>
        <v>0</v>
      </c>
      <c r="B5" s="83" t="str">
        <f>IF(入力フォーム!C48="","",入力フォーム!C48)</f>
        <v/>
      </c>
      <c r="C5" s="83" t="str">
        <f>IF(B5="","",LEN(SUBSTITUTE(B5,"　",)))</f>
        <v/>
      </c>
      <c r="D5" s="83" t="str">
        <f>IF(B5="","",LEFT(B5,FIND("　",B5)-1))</f>
        <v/>
      </c>
      <c r="E5" s="83" t="str">
        <f>IF(B5="","",RIGHT(B5,C5+1-FIND("　",B5)))</f>
        <v/>
      </c>
      <c r="F5" s="87" t="str">
        <f t="shared" ref="F5" si="0">IF(B5="","",LEN(D5))</f>
        <v/>
      </c>
      <c r="G5" s="87" t="str">
        <f t="shared" ref="G5" si="1">IF(C5="","",LEN(E5))</f>
        <v/>
      </c>
      <c r="H5" s="87" t="str">
        <f>IF(B5="","",SUM(F5:G5))</f>
        <v/>
      </c>
      <c r="J5" s="83">
        <f>IF(B5="",0,IF(A5-C5=1,1,2))</f>
        <v>0</v>
      </c>
      <c r="L5" s="84"/>
      <c r="M5" s="254" t="str">
        <f>IF(入力フォーム!C30="","",入力フォーム!C30)</f>
        <v/>
      </c>
      <c r="N5" s="254"/>
      <c r="O5" s="85" t="s">
        <v>287</v>
      </c>
      <c r="P5" s="84" t="str">
        <f>IF(B5="","",IF(J5=2,B5,IF(H5&gt;=5,IF(J5=1,D5&amp;E5,B5),IF(AND(H5=4,F5=1),D5&amp;"　"&amp;E5,IF(AND(H5=4,F5=2),D5&amp;"　"&amp;E5,IF(AND(H5=4,F5=3),D5&amp;"　"&amp;E5,IF(AND(H5=3,F5=1),D5&amp;"　　"&amp;E5,IF(AND(H5=3,F5=2),D5&amp;"　　"&amp;E5,IF(H5=2,D5&amp;"　　　"&amp;E5,"")))))))))</f>
        <v/>
      </c>
      <c r="R5" s="83" t="str">
        <f>入力フォーム!S4&amp;入力フォーム!W4</f>
        <v/>
      </c>
      <c r="S5" s="84" t="str">
        <f>IF(B12="","",IF(H12&gt;=5,D12&amp;E12,IF(AND(H12=4,F12=1),D12&amp;"　"&amp;E12,IF(AND(H12=4,F12=2),D12&amp;"　"&amp;E12,IF(AND(H12=4,F12=3),D12&amp;"　"&amp;E12,IF(AND(H12=3,F12=1),D12&amp;"　　"&amp;E12,IF(AND(H12=3,F12=2),D12&amp;"　　"&amp;E12,IF(H12=2,D12&amp;"　　　"&amp;E12,""))))))))</f>
        <v/>
      </c>
      <c r="T5" s="84"/>
      <c r="U5" s="84" t="str">
        <f>入力フォーム!S5&amp;入力フォーム!W5</f>
        <v/>
      </c>
      <c r="V5" s="84" t="str">
        <f>IF(B13="","",IF(H13&gt;=5,D13&amp;E13,IF(AND(H13=4,F13=1),D13&amp;"　"&amp;E13,IF(AND(H13=4,F13=2),D13&amp;"　"&amp;E13,IF(AND(H13=4,F13=3),D13&amp;"　"&amp;E13,IF(AND(H13=3,F13=1),D13&amp;"　　"&amp;E13,IF(AND(H13=3,F13=2),D13&amp;"　　"&amp;E13,IF(H13=2,D13&amp;"　　　"&amp;E13,""))))))))</f>
        <v/>
      </c>
      <c r="X5" s="83" t="str">
        <f>入力フォーム!S6&amp;入力フォーム!W6</f>
        <v/>
      </c>
      <c r="Y5" s="84" t="str">
        <f>IF(B14="","",IF(H14&gt;=5,D14&amp;E14,IF(AND(H14=4,F14=1),D14&amp;"　"&amp;E14,IF(AND(H14=4,F14=2),D14&amp;"　"&amp;E14,IF(AND(H14=4,F14=3),D14&amp;"　"&amp;E14,IF(AND(H14=3,F14=1),D14&amp;"　　"&amp;E14,IF(AND(H14=3,F14=2),D14&amp;"　　"&amp;E14,IF(H14=2,D14&amp;"　　　"&amp;E14,""))))))))</f>
        <v/>
      </c>
      <c r="Z5" s="84"/>
      <c r="AA5" s="84" t="str">
        <f>入力フォーム!S7&amp;入力フォーム!W7</f>
        <v/>
      </c>
      <c r="AB5" s="84" t="str">
        <f>IF(B15="","",IF(H15&gt;=5,D15&amp;E15,IF(AND(H15=4,F15=1),D15&amp;"　"&amp;E15,IF(AND(H15=4,F15=2),D15&amp;"　"&amp;E15,IF(AND(H15=4,F15=3),D15&amp;"　"&amp;E15,IF(AND(H15=3,F15=1),D15&amp;"　　"&amp;E15,IF(AND(H15=3,F15=2),D15&amp;"　　"&amp;E15,IF(H15=2,D15&amp;"　　　"&amp;E15,""))))))))</f>
        <v/>
      </c>
    </row>
    <row r="6" spans="1:28" s="83" customFormat="1" ht="17.25" customHeight="1" x14ac:dyDescent="0.25">
      <c r="A6" s="83">
        <f>LEN(B6)</f>
        <v>0</v>
      </c>
      <c r="B6" s="83" t="str">
        <f>IF(入力フォーム!C50="","",入力フォーム!C50)</f>
        <v/>
      </c>
      <c r="C6" s="83" t="str">
        <f>IF(B6="","",LEN(SUBSTITUTE(B6,"　",)))</f>
        <v/>
      </c>
      <c r="D6" s="83" t="str">
        <f>IF(B6="","",LEFT(B6,FIND("　",B6)-1))</f>
        <v/>
      </c>
      <c r="E6" s="83" t="str">
        <f>IF(B6="","",RIGHT(B6,C6+1-FIND("　",B6)))</f>
        <v/>
      </c>
      <c r="F6" s="87" t="str">
        <f t="shared" ref="F6" si="2">IF(B6="","",LEN(D6))</f>
        <v/>
      </c>
      <c r="G6" s="87" t="str">
        <f t="shared" ref="G6" si="3">IF(C6="","",LEN(E6))</f>
        <v/>
      </c>
      <c r="H6" s="87" t="str">
        <f>IF(B6="","",SUM(F6:G6))</f>
        <v/>
      </c>
      <c r="J6" s="83">
        <f>IF(B6="",0,IF(A6-C6=1,1,2))</f>
        <v>0</v>
      </c>
      <c r="L6" s="84"/>
      <c r="M6" s="84"/>
      <c r="N6" s="84"/>
      <c r="O6" s="85" t="str">
        <f>IF(B6="","出版：","編曲：")</f>
        <v>出版：</v>
      </c>
      <c r="P6" s="84" t="str">
        <f>IF(B6="","",IF(J6=2,B6,IF(H6&gt;=5,IF(J6=1,D6&amp;E6,B6),IF(AND(H6=4,F6=1),D6&amp;"　"&amp;E6,IF(AND(H6=4,F6=2),D6&amp;"　"&amp;E6,IF(AND(H6=4,F6=3),D6&amp;"　"&amp;E6,IF(AND(H6=3,F6=1),D6&amp;"　　"&amp;E6,IF(AND(H6=3,F6=2),D6&amp;"　　"&amp;E6,IF(H6=2,D6&amp;"　　　"&amp;E6,"")))))))))</f>
        <v/>
      </c>
      <c r="R6" s="83" t="str">
        <f>入力フォーム!S8&amp;入力フォーム!W8</f>
        <v/>
      </c>
      <c r="S6" s="84" t="str">
        <f>IF(B16="","",IF(H16&gt;=5,D16&amp;E16,IF(AND(H16=4,F16=1),D16&amp;"　"&amp;E16,IF(AND(H16=4,F16=2),D16&amp;"　"&amp;E16,IF(AND(H16=4,F16=3),D16&amp;"　"&amp;E16,IF(AND(H16=3,F16=1),D16&amp;"　　"&amp;E16,IF(AND(H16=3,F16=2),D16&amp;"　　"&amp;E16,IF(H16=2,D16&amp;"　　　"&amp;E16,""))))))))</f>
        <v/>
      </c>
      <c r="T6" s="84"/>
      <c r="U6" s="84" t="str">
        <f>入力フォーム!S9&amp;入力フォーム!W9</f>
        <v/>
      </c>
      <c r="V6" s="84" t="str">
        <f>IF(B17="","",IF(H17&gt;=5,D17&amp;E17,IF(AND(H17=4,F17=1),D17&amp;"　"&amp;E17,IF(AND(H17=4,F17=2),D17&amp;"　"&amp;E17,IF(AND(H17=4,F17=3),D17&amp;"　"&amp;E17,IF(AND(H17=3,F17=1),D17&amp;"　　"&amp;E17,IF(AND(H17=3,F17=2),D17&amp;"　　"&amp;E17,IF(H17=2,D17&amp;"　　　"&amp;E17,""))))))))</f>
        <v/>
      </c>
      <c r="X6" s="83" t="str">
        <f>入力フォーム!S10&amp;入力フォーム!W10</f>
        <v/>
      </c>
      <c r="Y6" s="84" t="str">
        <f>IF(B18="","",IF(H18&gt;=5,D18&amp;E18,IF(AND(H18=4,F18=1),D18&amp;"　"&amp;E18,IF(AND(H18=4,F18=2),D18&amp;"　"&amp;E18,IF(AND(H18=4,F18=3),D18&amp;"　"&amp;E18,IF(AND(H18=3,F18=1),D18&amp;"　　"&amp;E18,IF(AND(H18=3,F18=2),D18&amp;"　　"&amp;E18,IF(H18=2,D18&amp;"　　　"&amp;E18,""))))))))</f>
        <v/>
      </c>
      <c r="Z6" s="84"/>
      <c r="AA6" s="84" t="str">
        <f>入力フォーム!S11&amp;入力フォーム!W11</f>
        <v/>
      </c>
      <c r="AB6" s="84" t="str">
        <f>IF(B19="","",IF(H19&gt;=5,D19&amp;E19,IF(AND(H19=4,F19=1),D19&amp;"　"&amp;E19,IF(AND(H19=4,F19=2),D19&amp;"　"&amp;E19,IF(AND(H19=4,F19=3),D19&amp;"　"&amp;E19,IF(AND(H19=3,F19=1),D19&amp;"　　"&amp;E19,IF(AND(H19=3,F19=2),D19&amp;"　　"&amp;E19,IF(H19=2,D19&amp;"　　　"&amp;E19,""))))))))</f>
        <v/>
      </c>
    </row>
    <row r="7" spans="1:28" s="83" customFormat="1" ht="17.25" customHeight="1" x14ac:dyDescent="0.25">
      <c r="B7" s="83" t="str">
        <f>IF(入力フォーム!C52="","",入力フォーム!C52)</f>
        <v/>
      </c>
      <c r="L7" s="84"/>
      <c r="M7" s="84"/>
      <c r="N7" s="84"/>
      <c r="O7" s="85" t="str">
        <f>IF(B6="","","出版：")</f>
        <v/>
      </c>
      <c r="P7" s="84" t="str">
        <f>IF(B6="","",B7)</f>
        <v/>
      </c>
    </row>
    <row r="8" spans="1:28" s="83" customFormat="1" ht="17" customHeight="1" x14ac:dyDescent="0.25">
      <c r="B8" s="83" t="str">
        <f>IF(入力フォーム!G50="","",入力フォーム!G50)</f>
        <v/>
      </c>
      <c r="C8" s="83" t="str">
        <f>IF(B8="","",LEN(SUBSTITUTE(B8,"　",)))</f>
        <v/>
      </c>
      <c r="O8" s="87"/>
      <c r="P8" s="87"/>
    </row>
    <row r="9" spans="1:28" s="83" customFormat="1" ht="17.25" hidden="1" customHeight="1" x14ac:dyDescent="0.25">
      <c r="O9" s="87"/>
      <c r="P9" s="87"/>
    </row>
    <row r="10" spans="1:28" s="83" customFormat="1" ht="17.25" hidden="1" customHeight="1" x14ac:dyDescent="0.25">
      <c r="I10" s="87"/>
      <c r="J10" s="87"/>
      <c r="O10" s="84" t="str">
        <f>IF(B21="","",IF(H21&gt;=5,D21&amp;E21,IF(AND(H21=4,F21=1),D21&amp;"　"&amp;E21,IF(AND(H21=4,F21=2),D21&amp;"　"&amp;E21,IF(AND(H21=4,F21=3),D21&amp;"　"&amp;E21,IF(AND(H21=3,F21=1),D21&amp;"　　"&amp;E21,IF(AND(H21=3,F21=2),D21&amp;"　　"&amp;E21,IF(H21=2,D21&amp;"　　　"&amp;E21,""))))))))</f>
        <v/>
      </c>
      <c r="P10" s="87"/>
    </row>
    <row r="11" spans="1:28" s="83" customFormat="1" ht="17.25" hidden="1" customHeight="1" x14ac:dyDescent="0.25">
      <c r="A11" s="87"/>
      <c r="B11" s="87"/>
      <c r="C11" s="87" t="s">
        <v>109</v>
      </c>
      <c r="D11" s="87"/>
      <c r="E11" s="87"/>
      <c r="F11" s="87"/>
      <c r="G11" s="87"/>
      <c r="H11" s="87"/>
      <c r="I11" s="87"/>
      <c r="J11" s="87"/>
      <c r="K11" s="87"/>
    </row>
    <row r="12" spans="1:28" s="87" customFormat="1" ht="17.25" hidden="1" customHeight="1" x14ac:dyDescent="0.2">
      <c r="A12" s="87">
        <v>1</v>
      </c>
      <c r="B12" s="87" t="str">
        <f>IF(入力フォーム!Z4="","",入力フォーム!Z4)</f>
        <v/>
      </c>
      <c r="C12" s="87" t="str">
        <f>IF(B12="","",LEN(SUBSTITUTE(B12,"　",)))</f>
        <v/>
      </c>
      <c r="D12" s="87" t="str">
        <f>IF(B12="","",LEFT(B12,FIND("　",B12)-1))</f>
        <v/>
      </c>
      <c r="E12" s="87" t="str">
        <f>IF(B12="","",RIGHT(B12,C12+1-FIND("　",B12)))</f>
        <v/>
      </c>
      <c r="F12" s="87" t="str">
        <f t="shared" ref="F12:G22" si="4">IF(B12="","",LEN(D12))</f>
        <v/>
      </c>
      <c r="G12" s="87" t="str">
        <f t="shared" si="4"/>
        <v/>
      </c>
      <c r="H12" s="87" t="str">
        <f>IF(B12="","",SUM(F12:G12))</f>
        <v/>
      </c>
      <c r="L12" s="42"/>
      <c r="M12" s="42"/>
      <c r="N12" s="42"/>
      <c r="O12" s="42"/>
      <c r="P12" s="42"/>
      <c r="Q12" s="42"/>
    </row>
    <row r="13" spans="1:28" s="87" customFormat="1" ht="17.25" hidden="1" customHeight="1" x14ac:dyDescent="0.2">
      <c r="A13" s="87">
        <v>2</v>
      </c>
      <c r="B13" s="87" t="str">
        <f>IF(入力フォーム!Z5="","",入力フォーム!Z5)</f>
        <v/>
      </c>
      <c r="C13" s="87" t="str">
        <f>IF(B13="","",LEN(SUBSTITUTE(B13,"　",)))</f>
        <v/>
      </c>
      <c r="D13" s="87" t="str">
        <f>IF(B13="","",LEFT(B13,FIND("　",B13)-1))</f>
        <v/>
      </c>
      <c r="E13" s="87" t="str">
        <f>IF(B13="","",RIGHT(B13,C13+1-FIND("　",B13)))</f>
        <v/>
      </c>
      <c r="F13" s="87" t="str">
        <f t="shared" si="4"/>
        <v/>
      </c>
      <c r="G13" s="87" t="str">
        <f t="shared" si="4"/>
        <v/>
      </c>
      <c r="H13" s="87" t="str">
        <f>IF(B13="","",SUM(F13:G13))</f>
        <v/>
      </c>
      <c r="L13" s="42"/>
      <c r="M13" s="42"/>
      <c r="N13" s="42"/>
      <c r="O13" s="42"/>
      <c r="P13" s="42"/>
      <c r="Q13" s="42"/>
    </row>
    <row r="14" spans="1:28" s="87" customFormat="1" ht="17.25" hidden="1" customHeight="1" x14ac:dyDescent="0.2">
      <c r="A14" s="87">
        <v>3</v>
      </c>
      <c r="B14" s="87" t="str">
        <f>IF(入力フォーム!Z6="","",入力フォーム!Z6)</f>
        <v/>
      </c>
      <c r="C14" s="87" t="str">
        <f>IF(B14="","",LEN(SUBSTITUTE(B14,"　",)))</f>
        <v/>
      </c>
      <c r="D14" s="87" t="str">
        <f>IF(B14="","",LEFT(B14,FIND("　",B14)-1))</f>
        <v/>
      </c>
      <c r="E14" s="87" t="str">
        <f>IF(B14="","",RIGHT(B14,C14+1-FIND("　",B14)))</f>
        <v/>
      </c>
      <c r="F14" s="87" t="str">
        <f t="shared" si="4"/>
        <v/>
      </c>
      <c r="G14" s="87" t="str">
        <f t="shared" si="4"/>
        <v/>
      </c>
      <c r="H14" s="87" t="str">
        <f>IF(B14="","",SUM(F14:G14))</f>
        <v/>
      </c>
      <c r="L14" s="42"/>
      <c r="M14" s="42"/>
      <c r="N14" s="42"/>
      <c r="O14" s="42"/>
      <c r="P14" s="42"/>
      <c r="Q14" s="42"/>
    </row>
    <row r="15" spans="1:28" s="87" customFormat="1" ht="17.25" hidden="1" customHeight="1" x14ac:dyDescent="0.2">
      <c r="A15" s="87">
        <v>4</v>
      </c>
      <c r="B15" s="87" t="str">
        <f>IF(入力フォーム!Z7="","",入力フォーム!Z7)</f>
        <v/>
      </c>
      <c r="C15" s="87" t="str">
        <f t="shared" ref="C15:C22" si="5">IF(B15="","",LEN(SUBSTITUTE(B15,"　",)))</f>
        <v/>
      </c>
      <c r="D15" s="87" t="str">
        <f t="shared" ref="D15:D22" si="6">IF(B15="","",LEFT(B15,FIND("　",B15)-1))</f>
        <v/>
      </c>
      <c r="E15" s="87" t="str">
        <f t="shared" ref="E15:E22" si="7">IF(B15="","",RIGHT(B15,C15+1-FIND("　",B15)))</f>
        <v/>
      </c>
      <c r="F15" s="87" t="str">
        <f t="shared" si="4"/>
        <v/>
      </c>
      <c r="G15" s="87" t="str">
        <f t="shared" si="4"/>
        <v/>
      </c>
      <c r="H15" s="87" t="str">
        <f t="shared" ref="H15:H22" si="8">IF(B15="","",SUM(F15:G15))</f>
        <v/>
      </c>
      <c r="L15" s="42"/>
      <c r="M15" s="42"/>
      <c r="N15" s="42"/>
      <c r="O15" s="42"/>
      <c r="P15" s="42"/>
      <c r="Q15" s="42"/>
    </row>
    <row r="16" spans="1:28" s="87" customFormat="1" ht="17.25" hidden="1" customHeight="1" x14ac:dyDescent="0.2">
      <c r="A16" s="87">
        <v>5</v>
      </c>
      <c r="B16" s="87" t="str">
        <f>IF(入力フォーム!Z8="","",入力フォーム!Z8)</f>
        <v/>
      </c>
      <c r="C16" s="87" t="str">
        <f t="shared" si="5"/>
        <v/>
      </c>
      <c r="D16" s="87" t="str">
        <f t="shared" si="6"/>
        <v/>
      </c>
      <c r="E16" s="87" t="str">
        <f t="shared" si="7"/>
        <v/>
      </c>
      <c r="F16" s="87" t="str">
        <f t="shared" si="4"/>
        <v/>
      </c>
      <c r="G16" s="87" t="str">
        <f t="shared" si="4"/>
        <v/>
      </c>
      <c r="H16" s="87" t="str">
        <f t="shared" si="8"/>
        <v/>
      </c>
      <c r="L16" s="42"/>
      <c r="M16" s="42"/>
      <c r="N16" s="42"/>
      <c r="O16" s="42"/>
      <c r="P16" s="42"/>
      <c r="Q16" s="42"/>
    </row>
    <row r="17" spans="1:17" s="87" customFormat="1" ht="17.25" hidden="1" customHeight="1" x14ac:dyDescent="0.2">
      <c r="A17" s="87">
        <v>6</v>
      </c>
      <c r="B17" s="87" t="str">
        <f>IF(入力フォーム!Z9="","",入力フォーム!Z9)</f>
        <v/>
      </c>
      <c r="C17" s="87" t="str">
        <f t="shared" si="5"/>
        <v/>
      </c>
      <c r="D17" s="87" t="str">
        <f t="shared" si="6"/>
        <v/>
      </c>
      <c r="E17" s="87" t="str">
        <f t="shared" si="7"/>
        <v/>
      </c>
      <c r="F17" s="87" t="str">
        <f t="shared" si="4"/>
        <v/>
      </c>
      <c r="G17" s="87" t="str">
        <f t="shared" si="4"/>
        <v/>
      </c>
      <c r="H17" s="87" t="str">
        <f t="shared" si="8"/>
        <v/>
      </c>
      <c r="L17" s="42"/>
      <c r="M17" s="42"/>
      <c r="N17" s="42"/>
      <c r="O17" s="42"/>
      <c r="P17" s="42"/>
      <c r="Q17" s="42"/>
    </row>
    <row r="18" spans="1:17" s="87" customFormat="1" ht="17.25" hidden="1" customHeight="1" x14ac:dyDescent="0.2">
      <c r="A18" s="41">
        <v>7</v>
      </c>
      <c r="B18" s="41" t="str">
        <f>IF(入力フォーム!Z10="","",入力フォーム!Z10)</f>
        <v/>
      </c>
      <c r="C18" s="41" t="str">
        <f t="shared" si="5"/>
        <v/>
      </c>
      <c r="D18" s="41" t="str">
        <f t="shared" si="6"/>
        <v/>
      </c>
      <c r="E18" s="41" t="str">
        <f t="shared" si="7"/>
        <v/>
      </c>
      <c r="F18" s="41" t="str">
        <f t="shared" si="4"/>
        <v/>
      </c>
      <c r="G18" s="41" t="str">
        <f t="shared" si="4"/>
        <v/>
      </c>
      <c r="H18" s="41" t="str">
        <f t="shared" si="8"/>
        <v/>
      </c>
      <c r="I18" s="41"/>
      <c r="J18" s="41"/>
      <c r="K18" s="41"/>
      <c r="L18" s="42"/>
      <c r="M18" s="42"/>
      <c r="N18" s="42"/>
      <c r="O18" s="42"/>
      <c r="P18" s="42"/>
      <c r="Q18" s="42"/>
    </row>
    <row r="19" spans="1:17" ht="14" hidden="1" x14ac:dyDescent="0.2">
      <c r="A19" s="41">
        <v>8</v>
      </c>
      <c r="B19" s="41" t="str">
        <f>IF(入力フォーム!Z11="","",入力フォーム!Z11)</f>
        <v/>
      </c>
      <c r="C19" s="41" t="str">
        <f t="shared" si="5"/>
        <v/>
      </c>
      <c r="D19" s="41" t="str">
        <f t="shared" si="6"/>
        <v/>
      </c>
      <c r="E19" s="41" t="str">
        <f t="shared" si="7"/>
        <v/>
      </c>
      <c r="F19" s="41" t="str">
        <f t="shared" si="4"/>
        <v/>
      </c>
      <c r="G19" s="41" t="str">
        <f t="shared" si="4"/>
        <v/>
      </c>
      <c r="H19" s="41" t="str">
        <f t="shared" si="8"/>
        <v/>
      </c>
    </row>
    <row r="20" spans="1:17" ht="14" hidden="1" x14ac:dyDescent="0.2">
      <c r="A20" s="41">
        <v>9</v>
      </c>
      <c r="B20" s="41" t="str">
        <f>IF(入力フォーム!Z12="","",入力フォーム!Z12)</f>
        <v/>
      </c>
      <c r="C20" s="41" t="str">
        <f t="shared" si="5"/>
        <v/>
      </c>
      <c r="D20" s="41" t="str">
        <f t="shared" si="6"/>
        <v/>
      </c>
      <c r="E20" s="41" t="str">
        <f t="shared" si="7"/>
        <v/>
      </c>
      <c r="F20" s="41" t="str">
        <f t="shared" si="4"/>
        <v/>
      </c>
      <c r="G20" s="41" t="str">
        <f t="shared" si="4"/>
        <v/>
      </c>
      <c r="H20" s="41" t="str">
        <f t="shared" si="8"/>
        <v/>
      </c>
    </row>
    <row r="21" spans="1:17" ht="14" hidden="1" x14ac:dyDescent="0.2">
      <c r="A21" s="41">
        <v>10</v>
      </c>
      <c r="B21" s="41" t="str">
        <f>IF(入力フォーム!Z13="","",入力フォーム!Z13)</f>
        <v/>
      </c>
      <c r="C21" s="41" t="str">
        <f t="shared" si="5"/>
        <v/>
      </c>
      <c r="D21" s="41" t="str">
        <f t="shared" si="6"/>
        <v/>
      </c>
      <c r="E21" s="41" t="str">
        <f t="shared" si="7"/>
        <v/>
      </c>
      <c r="F21" s="41" t="str">
        <f t="shared" si="4"/>
        <v/>
      </c>
      <c r="G21" s="41" t="str">
        <f t="shared" si="4"/>
        <v/>
      </c>
      <c r="H21" s="41" t="str">
        <f t="shared" si="8"/>
        <v/>
      </c>
    </row>
    <row r="22" spans="1:17" ht="14" hidden="1" x14ac:dyDescent="0.2">
      <c r="B22" s="41" t="str">
        <f>IF(入力フォーム!Z14="","",入力フォーム!Z14)</f>
        <v>ＯＫ</v>
      </c>
      <c r="C22" s="41">
        <f t="shared" si="5"/>
        <v>2</v>
      </c>
      <c r="D22" s="41" t="e">
        <f t="shared" si="6"/>
        <v>#VALUE!</v>
      </c>
      <c r="E22" s="41" t="e">
        <f t="shared" si="7"/>
        <v>#VALUE!</v>
      </c>
      <c r="F22" s="41" t="e">
        <f t="shared" si="4"/>
        <v>#VALUE!</v>
      </c>
      <c r="G22" s="41" t="e">
        <f t="shared" si="4"/>
        <v>#VALUE!</v>
      </c>
      <c r="H22" s="41" t="e">
        <f t="shared" si="8"/>
        <v>#VALUE!</v>
      </c>
    </row>
    <row r="23" spans="1:17" ht="14" hidden="1" x14ac:dyDescent="0.2"/>
  </sheetData>
  <phoneticPr fontId="2"/>
  <pageMargins left="0.75" right="0.75" top="1" bottom="1" header="0.51200000000000001" footer="0.51200000000000001"/>
  <pageSetup paperSize="9" scale="7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28"/>
  <sheetViews>
    <sheetView topLeftCell="A122" workbookViewId="0">
      <selection activeCell="C138" sqref="C138"/>
    </sheetView>
  </sheetViews>
  <sheetFormatPr defaultColWidth="0" defaultRowHeight="13.5" customHeight="1" x14ac:dyDescent="0.25"/>
  <cols>
    <col min="1" max="1" width="18" style="25" bestFit="1" customWidth="1"/>
    <col min="2" max="2" width="41.36328125" style="25" bestFit="1" customWidth="1"/>
    <col min="3" max="3" width="52" style="25" bestFit="1" customWidth="1"/>
    <col min="4" max="4" width="15.7265625" style="25" bestFit="1" customWidth="1"/>
    <col min="5" max="5" width="9.26953125" style="25" bestFit="1" customWidth="1"/>
    <col min="6" max="6" width="53" style="25" bestFit="1" customWidth="1"/>
    <col min="7" max="7" width="13.08984375" style="25" bestFit="1" customWidth="1"/>
    <col min="8" max="10" width="3" style="25" customWidth="1"/>
    <col min="11" max="16384" width="3" style="25" hidden="1"/>
  </cols>
  <sheetData>
    <row r="1" spans="1:2" ht="12.5" x14ac:dyDescent="0.25">
      <c r="A1" s="25" t="s">
        <v>93</v>
      </c>
    </row>
    <row r="2" spans="1:2" ht="12.5" x14ac:dyDescent="0.25">
      <c r="A2" s="25">
        <v>1</v>
      </c>
      <c r="B2" s="25" t="s">
        <v>759</v>
      </c>
    </row>
    <row r="3" spans="1:2" ht="12.5" x14ac:dyDescent="0.25">
      <c r="A3" s="25">
        <v>2</v>
      </c>
      <c r="B3" s="25" t="s">
        <v>878</v>
      </c>
    </row>
    <row r="4" spans="1:2" ht="12.5" x14ac:dyDescent="0.25">
      <c r="A4" s="25">
        <v>3</v>
      </c>
      <c r="B4" s="25" t="s">
        <v>94</v>
      </c>
    </row>
    <row r="5" spans="1:2" ht="12.5" x14ac:dyDescent="0.25">
      <c r="A5" s="25">
        <v>4</v>
      </c>
      <c r="B5" s="25" t="s">
        <v>95</v>
      </c>
    </row>
    <row r="6" spans="1:2" ht="12.5" x14ac:dyDescent="0.25">
      <c r="A6" s="25">
        <v>5</v>
      </c>
      <c r="B6" s="25" t="s">
        <v>98</v>
      </c>
    </row>
    <row r="7" spans="1:2" ht="12.5" x14ac:dyDescent="0.25"/>
    <row r="9" spans="1:2" ht="13.5" customHeight="1" x14ac:dyDescent="0.25">
      <c r="A9" s="25" t="s">
        <v>96</v>
      </c>
    </row>
    <row r="10" spans="1:2" ht="13.5" customHeight="1" x14ac:dyDescent="0.25">
      <c r="A10" s="25">
        <v>1</v>
      </c>
    </row>
    <row r="11" spans="1:2" ht="13.5" customHeight="1" x14ac:dyDescent="0.25">
      <c r="A11" s="25">
        <v>2</v>
      </c>
      <c r="B11" s="25" t="s">
        <v>400</v>
      </c>
    </row>
    <row r="13" spans="1:2" ht="13.5" customHeight="1" x14ac:dyDescent="0.25">
      <c r="A13" s="25" t="s">
        <v>97</v>
      </c>
    </row>
    <row r="14" spans="1:2" ht="13.5" customHeight="1" x14ac:dyDescent="0.25">
      <c r="A14" s="25">
        <v>1</v>
      </c>
      <c r="B14" s="26"/>
    </row>
    <row r="15" spans="1:2" ht="13.5" customHeight="1" x14ac:dyDescent="0.25">
      <c r="A15" s="25">
        <v>2</v>
      </c>
      <c r="B15" s="26"/>
    </row>
    <row r="16" spans="1:2" ht="13.5" customHeight="1" x14ac:dyDescent="0.25">
      <c r="A16" s="25">
        <v>3</v>
      </c>
      <c r="B16" s="26"/>
    </row>
    <row r="17" spans="1:7" ht="13.5" customHeight="1" x14ac:dyDescent="0.25">
      <c r="A17" s="25">
        <v>4</v>
      </c>
      <c r="B17" s="26"/>
    </row>
    <row r="18" spans="1:7" ht="13.5" customHeight="1" x14ac:dyDescent="0.25">
      <c r="A18" s="25">
        <v>5</v>
      </c>
      <c r="B18" s="26"/>
    </row>
    <row r="19" spans="1:7" ht="13.5" customHeight="1" x14ac:dyDescent="0.25">
      <c r="B19" s="26"/>
    </row>
    <row r="21" spans="1:7" ht="13.5" customHeight="1" x14ac:dyDescent="0.25">
      <c r="A21" s="25">
        <v>1</v>
      </c>
      <c r="B21" s="26" t="s">
        <v>110</v>
      </c>
    </row>
    <row r="22" spans="1:7" ht="13.5" customHeight="1" x14ac:dyDescent="0.25">
      <c r="A22" s="25">
        <v>2</v>
      </c>
      <c r="B22" s="26" t="s">
        <v>401</v>
      </c>
    </row>
    <row r="23" spans="1:7" ht="13.5" customHeight="1" x14ac:dyDescent="0.25">
      <c r="A23" s="25">
        <v>3</v>
      </c>
      <c r="B23" s="26" t="s">
        <v>402</v>
      </c>
    </row>
    <row r="24" spans="1:7" ht="13.5" customHeight="1" x14ac:dyDescent="0.25">
      <c r="A24" s="25">
        <v>4</v>
      </c>
      <c r="B24" s="26" t="s">
        <v>403</v>
      </c>
    </row>
    <row r="25" spans="1:7" ht="13.5" customHeight="1" x14ac:dyDescent="0.25">
      <c r="A25" s="25">
        <v>5</v>
      </c>
      <c r="B25" s="26" t="s">
        <v>404</v>
      </c>
    </row>
    <row r="28" spans="1:7" ht="13.5" customHeight="1" x14ac:dyDescent="0.25">
      <c r="A28" s="25" t="s">
        <v>40</v>
      </c>
      <c r="B28" s="25" t="s">
        <v>40</v>
      </c>
      <c r="C28" s="25" t="s">
        <v>405</v>
      </c>
      <c r="D28" s="25" t="s">
        <v>406</v>
      </c>
      <c r="E28" s="25" t="s">
        <v>407</v>
      </c>
      <c r="F28" s="25" t="s">
        <v>408</v>
      </c>
      <c r="G28" s="25" t="s">
        <v>409</v>
      </c>
    </row>
    <row r="29" spans="1:7" ht="13.5" customHeight="1" x14ac:dyDescent="0.25">
      <c r="A29" s="25">
        <v>1</v>
      </c>
      <c r="B29" s="25" t="s">
        <v>410</v>
      </c>
      <c r="C29" s="25" t="s">
        <v>411</v>
      </c>
      <c r="E29" s="25" t="s">
        <v>760</v>
      </c>
      <c r="F29" s="25" t="s">
        <v>761</v>
      </c>
      <c r="G29" s="25" t="s">
        <v>766</v>
      </c>
    </row>
    <row r="30" spans="1:7" ht="13.5" customHeight="1" x14ac:dyDescent="0.25">
      <c r="A30" s="25">
        <v>2</v>
      </c>
      <c r="B30" s="25" t="s">
        <v>848</v>
      </c>
      <c r="C30" s="25" t="s">
        <v>412</v>
      </c>
      <c r="D30" s="25" t="s">
        <v>413</v>
      </c>
      <c r="E30" s="25" t="s">
        <v>414</v>
      </c>
      <c r="F30" s="25" t="s">
        <v>767</v>
      </c>
      <c r="G30" s="25" t="s">
        <v>415</v>
      </c>
    </row>
    <row r="31" spans="1:7" ht="13.5" customHeight="1" x14ac:dyDescent="0.25">
      <c r="A31" s="25">
        <v>3</v>
      </c>
      <c r="B31" s="25" t="s">
        <v>416</v>
      </c>
      <c r="C31" s="25" t="s">
        <v>417</v>
      </c>
      <c r="D31" s="25" t="s">
        <v>418</v>
      </c>
      <c r="E31" s="25" t="s">
        <v>419</v>
      </c>
      <c r="F31" s="25" t="s">
        <v>420</v>
      </c>
      <c r="G31" s="25" t="s">
        <v>421</v>
      </c>
    </row>
    <row r="32" spans="1:7" ht="13.5" customHeight="1" x14ac:dyDescent="0.25">
      <c r="A32" s="25">
        <v>4</v>
      </c>
      <c r="B32" s="25" t="s">
        <v>422</v>
      </c>
      <c r="C32" s="25" t="s">
        <v>423</v>
      </c>
      <c r="D32" s="25" t="s">
        <v>418</v>
      </c>
      <c r="E32" s="25" t="s">
        <v>768</v>
      </c>
      <c r="F32" s="25" t="s">
        <v>769</v>
      </c>
      <c r="G32" s="25" t="s">
        <v>424</v>
      </c>
    </row>
    <row r="33" spans="1:7" ht="13.5" customHeight="1" x14ac:dyDescent="0.25">
      <c r="A33" s="25">
        <v>5</v>
      </c>
      <c r="B33" s="25" t="s">
        <v>425</v>
      </c>
      <c r="C33" s="25" t="s">
        <v>426</v>
      </c>
      <c r="D33" s="25" t="s">
        <v>418</v>
      </c>
      <c r="E33" s="25" t="s">
        <v>427</v>
      </c>
      <c r="F33" s="25" t="s">
        <v>770</v>
      </c>
      <c r="G33" s="25" t="s">
        <v>428</v>
      </c>
    </row>
    <row r="34" spans="1:7" ht="13.5" customHeight="1" x14ac:dyDescent="0.25">
      <c r="A34" s="25">
        <v>6</v>
      </c>
      <c r="B34" s="25" t="s">
        <v>429</v>
      </c>
      <c r="C34" s="25" t="s">
        <v>430</v>
      </c>
      <c r="D34" s="25" t="s">
        <v>418</v>
      </c>
      <c r="E34" s="25" t="s">
        <v>431</v>
      </c>
      <c r="F34" s="25" t="s">
        <v>771</v>
      </c>
      <c r="G34" s="25" t="s">
        <v>432</v>
      </c>
    </row>
    <row r="35" spans="1:7" ht="13.5" customHeight="1" x14ac:dyDescent="0.25">
      <c r="A35" s="25">
        <v>7</v>
      </c>
      <c r="B35" s="25" t="s">
        <v>433</v>
      </c>
      <c r="C35" s="25" t="s">
        <v>434</v>
      </c>
      <c r="D35" s="25" t="s">
        <v>418</v>
      </c>
      <c r="E35" s="25" t="s">
        <v>435</v>
      </c>
      <c r="F35" s="25" t="s">
        <v>772</v>
      </c>
      <c r="G35" s="25" t="s">
        <v>436</v>
      </c>
    </row>
    <row r="36" spans="1:7" ht="13.5" customHeight="1" x14ac:dyDescent="0.25">
      <c r="A36" s="25">
        <v>8</v>
      </c>
      <c r="B36" s="25" t="s">
        <v>437</v>
      </c>
      <c r="C36" s="25" t="s">
        <v>438</v>
      </c>
      <c r="D36" s="25" t="s">
        <v>418</v>
      </c>
      <c r="E36" s="25" t="s">
        <v>439</v>
      </c>
      <c r="F36" s="25" t="s">
        <v>440</v>
      </c>
      <c r="G36" s="25" t="s">
        <v>441</v>
      </c>
    </row>
    <row r="37" spans="1:7" ht="13.5" customHeight="1" x14ac:dyDescent="0.25">
      <c r="A37" s="25">
        <v>9</v>
      </c>
      <c r="B37" s="25" t="s">
        <v>442</v>
      </c>
      <c r="C37" s="25" t="s">
        <v>443</v>
      </c>
      <c r="D37" s="25" t="s">
        <v>418</v>
      </c>
      <c r="E37" s="25" t="s">
        <v>444</v>
      </c>
      <c r="F37" s="25" t="s">
        <v>773</v>
      </c>
      <c r="G37" s="25" t="s">
        <v>445</v>
      </c>
    </row>
    <row r="38" spans="1:7" ht="13.5" customHeight="1" x14ac:dyDescent="0.25">
      <c r="A38" s="25">
        <v>10</v>
      </c>
      <c r="B38" s="25" t="s">
        <v>446</v>
      </c>
      <c r="C38" s="25" t="s">
        <v>447</v>
      </c>
      <c r="D38" s="25" t="s">
        <v>418</v>
      </c>
      <c r="E38" s="25" t="s">
        <v>448</v>
      </c>
      <c r="F38" s="25" t="s">
        <v>774</v>
      </c>
      <c r="G38" s="25" t="s">
        <v>449</v>
      </c>
    </row>
    <row r="39" spans="1:7" ht="13.5" customHeight="1" x14ac:dyDescent="0.25">
      <c r="A39" s="25">
        <v>11</v>
      </c>
      <c r="B39" s="25" t="s">
        <v>450</v>
      </c>
      <c r="C39" s="25" t="s">
        <v>451</v>
      </c>
      <c r="D39" s="25" t="s">
        <v>418</v>
      </c>
      <c r="E39" s="25" t="s">
        <v>452</v>
      </c>
      <c r="F39" s="25" t="s">
        <v>775</v>
      </c>
      <c r="G39" s="25" t="s">
        <v>453</v>
      </c>
    </row>
    <row r="40" spans="1:7" ht="13.5" customHeight="1" x14ac:dyDescent="0.25">
      <c r="A40" s="25">
        <v>12</v>
      </c>
      <c r="B40" s="25" t="s">
        <v>454</v>
      </c>
      <c r="C40" s="25" t="s">
        <v>455</v>
      </c>
      <c r="D40" s="25" t="s">
        <v>418</v>
      </c>
      <c r="E40" s="25" t="s">
        <v>456</v>
      </c>
      <c r="F40" s="25" t="s">
        <v>776</v>
      </c>
      <c r="G40" s="25" t="s">
        <v>457</v>
      </c>
    </row>
    <row r="41" spans="1:7" ht="13.5" customHeight="1" x14ac:dyDescent="0.25">
      <c r="A41" s="25">
        <v>13</v>
      </c>
      <c r="B41" s="25" t="s">
        <v>458</v>
      </c>
      <c r="C41" s="25" t="s">
        <v>459</v>
      </c>
      <c r="D41" s="25" t="s">
        <v>418</v>
      </c>
      <c r="E41" s="25" t="s">
        <v>460</v>
      </c>
      <c r="F41" s="25" t="s">
        <v>777</v>
      </c>
      <c r="G41" s="25" t="s">
        <v>461</v>
      </c>
    </row>
    <row r="42" spans="1:7" ht="13.5" customHeight="1" x14ac:dyDescent="0.25">
      <c r="A42" s="25">
        <v>14</v>
      </c>
      <c r="B42" s="25" t="s">
        <v>462</v>
      </c>
      <c r="C42" s="25" t="s">
        <v>463</v>
      </c>
      <c r="D42" s="25" t="s">
        <v>418</v>
      </c>
      <c r="E42" s="25" t="s">
        <v>464</v>
      </c>
      <c r="F42" s="25" t="s">
        <v>778</v>
      </c>
      <c r="G42" s="25" t="s">
        <v>465</v>
      </c>
    </row>
    <row r="43" spans="1:7" ht="13.5" customHeight="1" x14ac:dyDescent="0.25">
      <c r="A43" s="25">
        <v>15</v>
      </c>
      <c r="B43" s="25" t="s">
        <v>466</v>
      </c>
      <c r="C43" s="25" t="s">
        <v>467</v>
      </c>
      <c r="D43" s="25" t="s">
        <v>418</v>
      </c>
      <c r="E43" s="25" t="s">
        <v>468</v>
      </c>
      <c r="F43" s="25" t="s">
        <v>779</v>
      </c>
      <c r="G43" s="25" t="s">
        <v>469</v>
      </c>
    </row>
    <row r="44" spans="1:7" ht="13.5" customHeight="1" x14ac:dyDescent="0.25">
      <c r="A44" s="25">
        <v>16</v>
      </c>
      <c r="B44" s="25" t="s">
        <v>470</v>
      </c>
      <c r="C44" s="25" t="s">
        <v>471</v>
      </c>
      <c r="D44" s="25" t="s">
        <v>418</v>
      </c>
      <c r="E44" s="25" t="s">
        <v>472</v>
      </c>
      <c r="F44" s="25" t="s">
        <v>473</v>
      </c>
      <c r="G44" s="25" t="s">
        <v>474</v>
      </c>
    </row>
    <row r="45" spans="1:7" ht="13.5" customHeight="1" x14ac:dyDescent="0.25">
      <c r="A45" s="25">
        <v>17</v>
      </c>
      <c r="B45" s="25" t="s">
        <v>475</v>
      </c>
      <c r="C45" s="25" t="s">
        <v>476</v>
      </c>
      <c r="D45" s="25" t="s">
        <v>418</v>
      </c>
      <c r="E45" s="25" t="s">
        <v>477</v>
      </c>
      <c r="F45" s="25" t="s">
        <v>780</v>
      </c>
      <c r="G45" s="25" t="s">
        <v>478</v>
      </c>
    </row>
    <row r="46" spans="1:7" ht="13.5" customHeight="1" x14ac:dyDescent="0.25">
      <c r="A46" s="25">
        <v>18</v>
      </c>
      <c r="B46" s="25" t="s">
        <v>479</v>
      </c>
      <c r="C46" s="25" t="s">
        <v>480</v>
      </c>
      <c r="D46" s="25" t="s">
        <v>418</v>
      </c>
      <c r="E46" s="25" t="s">
        <v>781</v>
      </c>
      <c r="F46" s="25" t="s">
        <v>782</v>
      </c>
      <c r="G46" s="25" t="s">
        <v>481</v>
      </c>
    </row>
    <row r="47" spans="1:7" ht="13.5" customHeight="1" x14ac:dyDescent="0.25">
      <c r="A47" s="25">
        <v>19</v>
      </c>
      <c r="B47" s="25" t="s">
        <v>482</v>
      </c>
      <c r="C47" s="25" t="s">
        <v>483</v>
      </c>
      <c r="D47" s="25" t="s">
        <v>418</v>
      </c>
      <c r="E47" s="25" t="s">
        <v>484</v>
      </c>
      <c r="F47" s="25" t="s">
        <v>783</v>
      </c>
      <c r="G47" s="25" t="s">
        <v>485</v>
      </c>
    </row>
    <row r="48" spans="1:7" ht="13.5" customHeight="1" x14ac:dyDescent="0.25">
      <c r="A48" s="25">
        <v>20</v>
      </c>
      <c r="B48" s="25" t="s">
        <v>486</v>
      </c>
      <c r="C48" s="25" t="s">
        <v>487</v>
      </c>
      <c r="D48" s="25" t="s">
        <v>418</v>
      </c>
      <c r="E48" s="25" t="s">
        <v>488</v>
      </c>
      <c r="F48" s="25" t="s">
        <v>784</v>
      </c>
      <c r="G48" s="25" t="s">
        <v>489</v>
      </c>
    </row>
    <row r="49" spans="1:7" ht="13.5" customHeight="1" x14ac:dyDescent="0.25">
      <c r="A49" s="25">
        <v>21</v>
      </c>
      <c r="B49" s="25" t="s">
        <v>490</v>
      </c>
      <c r="C49" s="25" t="s">
        <v>491</v>
      </c>
      <c r="D49" s="25" t="s">
        <v>418</v>
      </c>
      <c r="E49" s="25" t="s">
        <v>492</v>
      </c>
      <c r="F49" s="25" t="s">
        <v>785</v>
      </c>
      <c r="G49" s="25" t="s">
        <v>493</v>
      </c>
    </row>
    <row r="50" spans="1:7" ht="13.5" customHeight="1" x14ac:dyDescent="0.25">
      <c r="A50" s="25">
        <v>22</v>
      </c>
      <c r="B50" s="25" t="s">
        <v>555</v>
      </c>
      <c r="C50" s="25" t="s">
        <v>556</v>
      </c>
      <c r="D50" s="25" t="s">
        <v>418</v>
      </c>
      <c r="E50" s="25" t="s">
        <v>557</v>
      </c>
      <c r="F50" s="25" t="s">
        <v>786</v>
      </c>
      <c r="G50" s="25" t="s">
        <v>558</v>
      </c>
    </row>
    <row r="51" spans="1:7" ht="13.5" customHeight="1" x14ac:dyDescent="0.25">
      <c r="A51" s="25">
        <v>23</v>
      </c>
      <c r="B51" s="25" t="s">
        <v>559</v>
      </c>
      <c r="C51" s="25" t="s">
        <v>560</v>
      </c>
      <c r="D51" s="25" t="s">
        <v>418</v>
      </c>
      <c r="E51" s="25" t="s">
        <v>561</v>
      </c>
      <c r="F51" s="25" t="s">
        <v>787</v>
      </c>
      <c r="G51" s="25" t="s">
        <v>788</v>
      </c>
    </row>
    <row r="52" spans="1:7" ht="13.5" customHeight="1" x14ac:dyDescent="0.25">
      <c r="A52" s="25">
        <v>24</v>
      </c>
      <c r="B52" s="25" t="s">
        <v>562</v>
      </c>
      <c r="C52" s="25" t="s">
        <v>563</v>
      </c>
      <c r="D52" s="25" t="s">
        <v>418</v>
      </c>
      <c r="E52" s="25" t="s">
        <v>564</v>
      </c>
      <c r="F52" s="25" t="s">
        <v>789</v>
      </c>
      <c r="G52" s="25" t="s">
        <v>565</v>
      </c>
    </row>
    <row r="53" spans="1:7" ht="13.5" customHeight="1" x14ac:dyDescent="0.25">
      <c r="A53" s="25">
        <v>25</v>
      </c>
      <c r="B53" s="25" t="s">
        <v>566</v>
      </c>
      <c r="C53" s="25" t="s">
        <v>567</v>
      </c>
      <c r="D53" s="25" t="s">
        <v>418</v>
      </c>
      <c r="E53" s="25" t="s">
        <v>568</v>
      </c>
      <c r="F53" s="25" t="s">
        <v>790</v>
      </c>
      <c r="G53" s="25" t="s">
        <v>569</v>
      </c>
    </row>
    <row r="54" spans="1:7" ht="13.5" customHeight="1" x14ac:dyDescent="0.25">
      <c r="A54" s="25">
        <v>26</v>
      </c>
      <c r="B54" s="25" t="s">
        <v>570</v>
      </c>
      <c r="C54" s="25" t="s">
        <v>571</v>
      </c>
      <c r="D54" s="25" t="s">
        <v>418</v>
      </c>
      <c r="E54" s="25" t="s">
        <v>572</v>
      </c>
      <c r="F54" s="25" t="s">
        <v>791</v>
      </c>
      <c r="G54" s="25" t="s">
        <v>573</v>
      </c>
    </row>
    <row r="55" spans="1:7" ht="13.5" customHeight="1" x14ac:dyDescent="0.25">
      <c r="A55" s="25">
        <v>27</v>
      </c>
      <c r="B55" s="25" t="s">
        <v>574</v>
      </c>
      <c r="C55" s="25" t="s">
        <v>575</v>
      </c>
      <c r="D55" s="25" t="s">
        <v>418</v>
      </c>
      <c r="E55" s="25" t="s">
        <v>576</v>
      </c>
      <c r="F55" s="25" t="s">
        <v>792</v>
      </c>
      <c r="G55" s="25" t="s">
        <v>577</v>
      </c>
    </row>
    <row r="56" spans="1:7" ht="13.5" customHeight="1" x14ac:dyDescent="0.25">
      <c r="A56" s="25">
        <v>28</v>
      </c>
      <c r="B56" s="25" t="s">
        <v>578</v>
      </c>
      <c r="C56" s="25" t="s">
        <v>579</v>
      </c>
      <c r="D56" s="25" t="s">
        <v>418</v>
      </c>
      <c r="E56" s="25" t="s">
        <v>580</v>
      </c>
      <c r="F56" s="25" t="s">
        <v>793</v>
      </c>
      <c r="G56" s="25" t="s">
        <v>581</v>
      </c>
    </row>
    <row r="57" spans="1:7" ht="13.5" customHeight="1" x14ac:dyDescent="0.25">
      <c r="A57" s="25">
        <v>29</v>
      </c>
      <c r="B57" s="25" t="s">
        <v>582</v>
      </c>
      <c r="C57" s="25" t="s">
        <v>583</v>
      </c>
      <c r="D57" s="25" t="s">
        <v>418</v>
      </c>
      <c r="E57" s="25" t="s">
        <v>849</v>
      </c>
      <c r="F57" s="25" t="s">
        <v>584</v>
      </c>
      <c r="G57" s="25" t="s">
        <v>585</v>
      </c>
    </row>
    <row r="58" spans="1:7" ht="13.5" customHeight="1" x14ac:dyDescent="0.25">
      <c r="A58" s="25">
        <v>30</v>
      </c>
      <c r="B58" s="25" t="s">
        <v>545</v>
      </c>
      <c r="C58" s="25" t="s">
        <v>546</v>
      </c>
      <c r="D58" s="25" t="s">
        <v>418</v>
      </c>
      <c r="E58" s="25" t="s">
        <v>547</v>
      </c>
      <c r="F58" s="25" t="s">
        <v>548</v>
      </c>
      <c r="G58" s="25" t="s">
        <v>549</v>
      </c>
    </row>
    <row r="59" spans="1:7" ht="13.5" customHeight="1" x14ac:dyDescent="0.25">
      <c r="A59" s="25">
        <v>31</v>
      </c>
      <c r="B59" s="25" t="s">
        <v>550</v>
      </c>
      <c r="C59" s="25" t="s">
        <v>551</v>
      </c>
      <c r="D59" s="25" t="s">
        <v>418</v>
      </c>
      <c r="E59" s="25" t="s">
        <v>552</v>
      </c>
      <c r="F59" s="25" t="s">
        <v>553</v>
      </c>
      <c r="G59" s="25" t="s">
        <v>554</v>
      </c>
    </row>
    <row r="60" spans="1:7" ht="13.5" customHeight="1" x14ac:dyDescent="0.25">
      <c r="A60" s="25">
        <v>32</v>
      </c>
      <c r="B60" s="25" t="s">
        <v>924</v>
      </c>
      <c r="C60" s="25" t="s">
        <v>876</v>
      </c>
      <c r="E60" s="25" t="s">
        <v>543</v>
      </c>
      <c r="F60" s="25" t="s">
        <v>877</v>
      </c>
      <c r="G60" s="25" t="s">
        <v>544</v>
      </c>
    </row>
    <row r="61" spans="1:7" ht="13.5" customHeight="1" x14ac:dyDescent="0.25">
      <c r="A61" s="25">
        <v>33</v>
      </c>
      <c r="B61" s="25" t="s">
        <v>925</v>
      </c>
      <c r="C61" s="25" t="s">
        <v>926</v>
      </c>
      <c r="D61" s="25" t="s">
        <v>418</v>
      </c>
      <c r="E61" s="25" t="s">
        <v>536</v>
      </c>
      <c r="F61" s="25" t="s">
        <v>794</v>
      </c>
      <c r="G61" s="25" t="s">
        <v>537</v>
      </c>
    </row>
    <row r="62" spans="1:7" ht="13.5" customHeight="1" x14ac:dyDescent="0.25">
      <c r="A62" s="25">
        <v>34</v>
      </c>
      <c r="B62" s="25" t="s">
        <v>515</v>
      </c>
      <c r="C62" s="25" t="s">
        <v>516</v>
      </c>
      <c r="D62" s="25" t="s">
        <v>418</v>
      </c>
      <c r="E62" s="25" t="s">
        <v>517</v>
      </c>
      <c r="F62" s="25" t="s">
        <v>795</v>
      </c>
      <c r="G62" s="25" t="s">
        <v>518</v>
      </c>
    </row>
    <row r="63" spans="1:7" ht="13.5" customHeight="1" x14ac:dyDescent="0.25">
      <c r="A63" s="25">
        <v>35</v>
      </c>
      <c r="B63" s="25" t="s">
        <v>519</v>
      </c>
      <c r="C63" s="25" t="s">
        <v>520</v>
      </c>
      <c r="D63" s="25" t="s">
        <v>418</v>
      </c>
      <c r="E63" s="25" t="s">
        <v>521</v>
      </c>
      <c r="F63" s="25" t="s">
        <v>796</v>
      </c>
      <c r="G63" s="25" t="s">
        <v>522</v>
      </c>
    </row>
    <row r="64" spans="1:7" ht="13.5" customHeight="1" x14ac:dyDescent="0.25">
      <c r="A64" s="25">
        <v>36</v>
      </c>
      <c r="B64" s="25" t="s">
        <v>523</v>
      </c>
      <c r="C64" s="25" t="s">
        <v>524</v>
      </c>
      <c r="D64" s="25" t="s">
        <v>418</v>
      </c>
      <c r="E64" s="25" t="s">
        <v>525</v>
      </c>
      <c r="F64" s="25" t="s">
        <v>797</v>
      </c>
      <c r="G64" s="25" t="s">
        <v>526</v>
      </c>
    </row>
    <row r="65" spans="1:7" ht="13.5" customHeight="1" x14ac:dyDescent="0.25">
      <c r="A65" s="25">
        <v>37</v>
      </c>
      <c r="B65" s="25" t="s">
        <v>527</v>
      </c>
      <c r="C65" s="25" t="s">
        <v>528</v>
      </c>
      <c r="D65" s="25" t="s">
        <v>418</v>
      </c>
      <c r="E65" s="25" t="s">
        <v>529</v>
      </c>
      <c r="F65" s="25" t="s">
        <v>798</v>
      </c>
      <c r="G65" s="25" t="s">
        <v>530</v>
      </c>
    </row>
    <row r="66" spans="1:7" ht="12.5" x14ac:dyDescent="0.25">
      <c r="A66" s="25">
        <v>38</v>
      </c>
      <c r="B66" s="25" t="s">
        <v>531</v>
      </c>
      <c r="C66" s="25" t="s">
        <v>532</v>
      </c>
      <c r="D66" s="25" t="s">
        <v>418</v>
      </c>
      <c r="E66" s="25" t="s">
        <v>533</v>
      </c>
      <c r="F66" s="25" t="s">
        <v>534</v>
      </c>
      <c r="G66" s="25" t="s">
        <v>535</v>
      </c>
    </row>
    <row r="67" spans="1:7" ht="13.5" customHeight="1" x14ac:dyDescent="0.25">
      <c r="A67" s="25">
        <v>39</v>
      </c>
      <c r="B67" s="25" t="s">
        <v>538</v>
      </c>
      <c r="C67" s="25" t="s">
        <v>539</v>
      </c>
      <c r="D67" s="25" t="s">
        <v>418</v>
      </c>
      <c r="E67" s="25" t="s">
        <v>540</v>
      </c>
      <c r="F67" s="25" t="s">
        <v>541</v>
      </c>
      <c r="G67" s="25" t="s">
        <v>542</v>
      </c>
    </row>
    <row r="68" spans="1:7" ht="13.5" customHeight="1" x14ac:dyDescent="0.25">
      <c r="A68" s="25">
        <v>40</v>
      </c>
      <c r="B68" s="25" t="s">
        <v>502</v>
      </c>
      <c r="C68" s="25" t="s">
        <v>503</v>
      </c>
      <c r="D68" s="25" t="s">
        <v>418</v>
      </c>
      <c r="E68" s="25" t="s">
        <v>504</v>
      </c>
      <c r="F68" s="25" t="s">
        <v>850</v>
      </c>
      <c r="G68" s="25" t="s">
        <v>505</v>
      </c>
    </row>
    <row r="69" spans="1:7" ht="13.5" customHeight="1" x14ac:dyDescent="0.25">
      <c r="A69" s="25">
        <v>41</v>
      </c>
      <c r="B69" s="25" t="s">
        <v>506</v>
      </c>
      <c r="C69" s="25" t="s">
        <v>507</v>
      </c>
      <c r="D69" s="25" t="s">
        <v>418</v>
      </c>
      <c r="E69" s="25" t="s">
        <v>508</v>
      </c>
      <c r="F69" s="25" t="s">
        <v>799</v>
      </c>
      <c r="G69" s="25" t="s">
        <v>509</v>
      </c>
    </row>
    <row r="70" spans="1:7" ht="13.5" customHeight="1" x14ac:dyDescent="0.25">
      <c r="A70" s="25">
        <v>42</v>
      </c>
      <c r="B70" s="25" t="s">
        <v>510</v>
      </c>
      <c r="C70" s="25" t="s">
        <v>511</v>
      </c>
      <c r="D70" s="25" t="s">
        <v>418</v>
      </c>
      <c r="E70" s="25" t="s">
        <v>512</v>
      </c>
      <c r="F70" s="25" t="s">
        <v>513</v>
      </c>
      <c r="G70" s="25" t="s">
        <v>514</v>
      </c>
    </row>
    <row r="71" spans="1:7" ht="13.5" customHeight="1" x14ac:dyDescent="0.25">
      <c r="A71" s="25">
        <v>43</v>
      </c>
      <c r="B71" s="25" t="s">
        <v>599</v>
      </c>
      <c r="C71" s="25" t="s">
        <v>600</v>
      </c>
      <c r="D71" s="25" t="s">
        <v>418</v>
      </c>
      <c r="E71" s="25" t="s">
        <v>601</v>
      </c>
      <c r="F71" s="25" t="s">
        <v>800</v>
      </c>
      <c r="G71" s="25" t="s">
        <v>602</v>
      </c>
    </row>
    <row r="72" spans="1:7" ht="13.5" customHeight="1" x14ac:dyDescent="0.25">
      <c r="A72" s="25">
        <v>44</v>
      </c>
      <c r="B72" s="25" t="s">
        <v>590</v>
      </c>
      <c r="C72" s="25" t="s">
        <v>591</v>
      </c>
      <c r="D72" s="25" t="s">
        <v>418</v>
      </c>
      <c r="E72" s="25" t="s">
        <v>592</v>
      </c>
      <c r="F72" s="25" t="s">
        <v>801</v>
      </c>
      <c r="G72" s="25" t="s">
        <v>593</v>
      </c>
    </row>
    <row r="73" spans="1:7" ht="13.5" customHeight="1" x14ac:dyDescent="0.25">
      <c r="A73" s="25">
        <v>45</v>
      </c>
      <c r="B73" s="25" t="s">
        <v>594</v>
      </c>
      <c r="C73" s="25" t="s">
        <v>595</v>
      </c>
      <c r="D73" s="25" t="s">
        <v>418</v>
      </c>
      <c r="E73" s="25" t="s">
        <v>596</v>
      </c>
      <c r="F73" s="25" t="s">
        <v>802</v>
      </c>
      <c r="G73" s="25" t="s">
        <v>597</v>
      </c>
    </row>
    <row r="74" spans="1:7" ht="13.5" customHeight="1" x14ac:dyDescent="0.25">
      <c r="A74" s="25">
        <v>46</v>
      </c>
      <c r="B74" s="25" t="s">
        <v>494</v>
      </c>
      <c r="C74" s="25" t="s">
        <v>495</v>
      </c>
      <c r="D74" s="25" t="s">
        <v>418</v>
      </c>
      <c r="E74" s="25" t="s">
        <v>496</v>
      </c>
      <c r="F74" s="25" t="s">
        <v>803</v>
      </c>
      <c r="G74" s="25" t="s">
        <v>497</v>
      </c>
    </row>
    <row r="75" spans="1:7" ht="13.5" customHeight="1" x14ac:dyDescent="0.25">
      <c r="A75" s="25">
        <v>47</v>
      </c>
      <c r="B75" s="25" t="s">
        <v>498</v>
      </c>
      <c r="C75" s="25" t="s">
        <v>499</v>
      </c>
      <c r="D75" s="25" t="s">
        <v>418</v>
      </c>
      <c r="E75" s="25" t="s">
        <v>500</v>
      </c>
      <c r="F75" s="25" t="s">
        <v>804</v>
      </c>
      <c r="G75" s="25" t="s">
        <v>501</v>
      </c>
    </row>
    <row r="76" spans="1:7" ht="13.5" customHeight="1" x14ac:dyDescent="0.25">
      <c r="A76" s="25">
        <v>48</v>
      </c>
      <c r="B76" s="25" t="s">
        <v>756</v>
      </c>
      <c r="C76" s="25" t="s">
        <v>586</v>
      </c>
      <c r="D76" s="25" t="s">
        <v>418</v>
      </c>
      <c r="E76" s="25" t="s">
        <v>717</v>
      </c>
      <c r="F76" s="25" t="s">
        <v>805</v>
      </c>
      <c r="G76" s="25" t="s">
        <v>806</v>
      </c>
    </row>
    <row r="77" spans="1:7" ht="13.5" customHeight="1" x14ac:dyDescent="0.25">
      <c r="A77" s="25">
        <v>49</v>
      </c>
      <c r="B77" s="25" t="s">
        <v>587</v>
      </c>
      <c r="C77" s="25" t="s">
        <v>970</v>
      </c>
      <c r="D77" s="25" t="s">
        <v>418</v>
      </c>
      <c r="E77" s="25" t="s">
        <v>588</v>
      </c>
      <c r="F77" s="25" t="s">
        <v>589</v>
      </c>
      <c r="G77" s="25" t="s">
        <v>807</v>
      </c>
    </row>
    <row r="78" spans="1:7" ht="13.5" customHeight="1" x14ac:dyDescent="0.25">
      <c r="A78" s="25">
        <v>50</v>
      </c>
      <c r="B78" s="25" t="s">
        <v>808</v>
      </c>
      <c r="C78" s="25" t="s">
        <v>603</v>
      </c>
      <c r="D78" s="25" t="s">
        <v>418</v>
      </c>
      <c r="E78" s="25" t="s">
        <v>604</v>
      </c>
      <c r="F78" s="25" t="s">
        <v>851</v>
      </c>
      <c r="G78" s="25" t="s">
        <v>605</v>
      </c>
    </row>
    <row r="79" spans="1:7" ht="13.5" customHeight="1" x14ac:dyDescent="0.25">
      <c r="A79" s="25">
        <v>51</v>
      </c>
      <c r="B79" s="25" t="s">
        <v>852</v>
      </c>
      <c r="C79" s="25" t="s">
        <v>606</v>
      </c>
      <c r="D79" s="25" t="s">
        <v>418</v>
      </c>
      <c r="E79" s="25" t="s">
        <v>607</v>
      </c>
      <c r="F79" s="25" t="s">
        <v>809</v>
      </c>
      <c r="G79" s="25" t="s">
        <v>810</v>
      </c>
    </row>
    <row r="80" spans="1:7" ht="13.5" customHeight="1" x14ac:dyDescent="0.25">
      <c r="A80" s="25">
        <v>52</v>
      </c>
      <c r="B80" s="25" t="s">
        <v>608</v>
      </c>
      <c r="C80" s="25" t="s">
        <v>609</v>
      </c>
      <c r="D80" s="25" t="s">
        <v>418</v>
      </c>
      <c r="E80" s="25" t="s">
        <v>610</v>
      </c>
      <c r="F80" s="25" t="s">
        <v>811</v>
      </c>
      <c r="G80" s="25" t="s">
        <v>611</v>
      </c>
    </row>
    <row r="81" spans="1:7" ht="13.5" customHeight="1" x14ac:dyDescent="0.25">
      <c r="A81" s="25">
        <v>53</v>
      </c>
      <c r="B81" s="25" t="s">
        <v>612</v>
      </c>
      <c r="C81" s="25" t="s">
        <v>613</v>
      </c>
      <c r="D81" s="25" t="s">
        <v>418</v>
      </c>
      <c r="E81" s="25" t="s">
        <v>614</v>
      </c>
      <c r="F81" s="25" t="s">
        <v>812</v>
      </c>
      <c r="G81" s="25" t="s">
        <v>615</v>
      </c>
    </row>
    <row r="82" spans="1:7" ht="13.5" customHeight="1" x14ac:dyDescent="0.25">
      <c r="A82" s="25">
        <v>54</v>
      </c>
      <c r="B82" s="25" t="s">
        <v>616</v>
      </c>
      <c r="C82" s="25" t="s">
        <v>617</v>
      </c>
      <c r="D82" s="25" t="s">
        <v>418</v>
      </c>
      <c r="E82" s="25" t="s">
        <v>618</v>
      </c>
      <c r="F82" s="25" t="s">
        <v>813</v>
      </c>
      <c r="G82" s="25" t="s">
        <v>619</v>
      </c>
    </row>
    <row r="83" spans="1:7" ht="13.5" customHeight="1" x14ac:dyDescent="0.25">
      <c r="A83" s="25">
        <v>55</v>
      </c>
      <c r="B83" s="25" t="s">
        <v>927</v>
      </c>
      <c r="C83" s="25" t="s">
        <v>620</v>
      </c>
      <c r="D83" s="25" t="s">
        <v>418</v>
      </c>
      <c r="E83" s="25" t="s">
        <v>621</v>
      </c>
      <c r="F83" s="25" t="s">
        <v>814</v>
      </c>
      <c r="G83" s="25" t="s">
        <v>622</v>
      </c>
    </row>
    <row r="84" spans="1:7" ht="13.5" customHeight="1" x14ac:dyDescent="0.25">
      <c r="A84" s="25">
        <v>56</v>
      </c>
      <c r="B84" s="25" t="s">
        <v>623</v>
      </c>
      <c r="C84" s="25" t="s">
        <v>624</v>
      </c>
      <c r="D84" s="25" t="s">
        <v>418</v>
      </c>
      <c r="E84" s="25" t="s">
        <v>815</v>
      </c>
      <c r="F84" s="25" t="s">
        <v>816</v>
      </c>
      <c r="G84" s="25" t="s">
        <v>625</v>
      </c>
    </row>
    <row r="85" spans="1:7" ht="13.5" customHeight="1" x14ac:dyDescent="0.25">
      <c r="A85" s="25">
        <v>57</v>
      </c>
      <c r="B85" s="25" t="s">
        <v>626</v>
      </c>
      <c r="C85" s="25" t="s">
        <v>627</v>
      </c>
      <c r="D85" s="25" t="s">
        <v>418</v>
      </c>
      <c r="E85" s="25" t="s">
        <v>817</v>
      </c>
      <c r="F85" s="25" t="s">
        <v>818</v>
      </c>
      <c r="G85" s="25" t="s">
        <v>628</v>
      </c>
    </row>
    <row r="86" spans="1:7" ht="13.5" customHeight="1" x14ac:dyDescent="0.25">
      <c r="A86" s="25">
        <v>58</v>
      </c>
      <c r="B86" s="25" t="s">
        <v>629</v>
      </c>
      <c r="C86" s="25" t="s">
        <v>630</v>
      </c>
      <c r="D86" s="25" t="s">
        <v>418</v>
      </c>
      <c r="E86" s="25" t="s">
        <v>631</v>
      </c>
      <c r="F86" s="25" t="s">
        <v>819</v>
      </c>
      <c r="G86" s="25" t="s">
        <v>632</v>
      </c>
    </row>
    <row r="87" spans="1:7" ht="13.5" customHeight="1" x14ac:dyDescent="0.25">
      <c r="A87" s="25">
        <v>59</v>
      </c>
      <c r="B87" s="25" t="s">
        <v>633</v>
      </c>
      <c r="C87" s="25" t="s">
        <v>634</v>
      </c>
      <c r="D87" s="25" t="s">
        <v>418</v>
      </c>
      <c r="E87" s="25" t="s">
        <v>781</v>
      </c>
      <c r="F87" s="25" t="s">
        <v>782</v>
      </c>
      <c r="G87" s="25" t="s">
        <v>635</v>
      </c>
    </row>
    <row r="88" spans="1:7" ht="13.5" customHeight="1" x14ac:dyDescent="0.25">
      <c r="A88" s="25">
        <v>60</v>
      </c>
      <c r="B88" s="25" t="s">
        <v>636</v>
      </c>
      <c r="C88" s="25" t="s">
        <v>637</v>
      </c>
      <c r="D88" s="25" t="s">
        <v>418</v>
      </c>
      <c r="E88" s="25" t="s">
        <v>638</v>
      </c>
      <c r="F88" s="25" t="s">
        <v>820</v>
      </c>
      <c r="G88" s="25" t="s">
        <v>639</v>
      </c>
    </row>
    <row r="89" spans="1:7" ht="13.5" customHeight="1" x14ac:dyDescent="0.25">
      <c r="A89" s="25">
        <v>61</v>
      </c>
      <c r="B89" s="25" t="s">
        <v>640</v>
      </c>
      <c r="C89" s="25" t="s">
        <v>641</v>
      </c>
      <c r="D89" s="25" t="s">
        <v>418</v>
      </c>
      <c r="E89" s="25" t="s">
        <v>642</v>
      </c>
      <c r="F89" s="25" t="s">
        <v>643</v>
      </c>
      <c r="G89" s="25" t="s">
        <v>644</v>
      </c>
    </row>
    <row r="90" spans="1:7" ht="13.5" customHeight="1" x14ac:dyDescent="0.25">
      <c r="A90" s="25">
        <v>62</v>
      </c>
      <c r="B90" s="25" t="s">
        <v>645</v>
      </c>
      <c r="C90" s="25" t="s">
        <v>646</v>
      </c>
      <c r="D90" s="25" t="s">
        <v>418</v>
      </c>
      <c r="E90" s="25" t="s">
        <v>647</v>
      </c>
      <c r="F90" s="25" t="s">
        <v>648</v>
      </c>
      <c r="G90" s="25" t="s">
        <v>649</v>
      </c>
    </row>
    <row r="91" spans="1:7" ht="13.5" customHeight="1" x14ac:dyDescent="0.25">
      <c r="A91" s="25">
        <v>63</v>
      </c>
      <c r="B91" s="25" t="s">
        <v>650</v>
      </c>
      <c r="C91" s="25" t="s">
        <v>651</v>
      </c>
      <c r="D91" s="25" t="s">
        <v>418</v>
      </c>
      <c r="E91" s="25" t="s">
        <v>652</v>
      </c>
      <c r="F91" s="25" t="s">
        <v>821</v>
      </c>
      <c r="G91" s="25" t="s">
        <v>653</v>
      </c>
    </row>
    <row r="92" spans="1:7" ht="13.5" customHeight="1" x14ac:dyDescent="0.25">
      <c r="A92" s="25">
        <v>64</v>
      </c>
      <c r="B92" s="25" t="s">
        <v>654</v>
      </c>
      <c r="C92" s="25" t="s">
        <v>655</v>
      </c>
      <c r="D92" s="25" t="s">
        <v>418</v>
      </c>
      <c r="E92" s="25" t="s">
        <v>739</v>
      </c>
      <c r="F92" s="25" t="s">
        <v>822</v>
      </c>
      <c r="G92" s="25" t="s">
        <v>823</v>
      </c>
    </row>
    <row r="93" spans="1:7" ht="13.5" customHeight="1" x14ac:dyDescent="0.25">
      <c r="A93" s="25">
        <v>65</v>
      </c>
      <c r="B93" s="25" t="s">
        <v>853</v>
      </c>
      <c r="C93" s="25" t="s">
        <v>824</v>
      </c>
      <c r="D93" s="25" t="s">
        <v>418</v>
      </c>
      <c r="E93" s="25" t="s">
        <v>652</v>
      </c>
      <c r="F93" s="25" t="s">
        <v>854</v>
      </c>
      <c r="G93" s="25" t="s">
        <v>825</v>
      </c>
    </row>
    <row r="94" spans="1:7" ht="13.5" customHeight="1" x14ac:dyDescent="0.25">
      <c r="A94" s="25">
        <v>66</v>
      </c>
      <c r="B94" s="25" t="s">
        <v>691</v>
      </c>
      <c r="C94" s="25" t="s">
        <v>692</v>
      </c>
      <c r="D94" s="25" t="s">
        <v>418</v>
      </c>
      <c r="E94" s="25" t="s">
        <v>564</v>
      </c>
      <c r="F94" s="25" t="s">
        <v>826</v>
      </c>
      <c r="G94" s="25" t="s">
        <v>693</v>
      </c>
    </row>
    <row r="95" spans="1:7" ht="13.5" customHeight="1" x14ac:dyDescent="0.25">
      <c r="A95" s="25">
        <v>67</v>
      </c>
      <c r="B95" s="25" t="s">
        <v>694</v>
      </c>
      <c r="C95" s="25" t="s">
        <v>695</v>
      </c>
      <c r="D95" s="25" t="s">
        <v>418</v>
      </c>
      <c r="E95" s="25" t="s">
        <v>696</v>
      </c>
      <c r="F95" s="25" t="s">
        <v>827</v>
      </c>
      <c r="G95" s="25" t="s">
        <v>697</v>
      </c>
    </row>
    <row r="96" spans="1:7" ht="13.5" customHeight="1" x14ac:dyDescent="0.25">
      <c r="A96" s="25">
        <v>68</v>
      </c>
      <c r="B96" s="25" t="s">
        <v>698</v>
      </c>
      <c r="C96" s="25" t="s">
        <v>699</v>
      </c>
      <c r="D96" s="25" t="s">
        <v>418</v>
      </c>
      <c r="E96" s="25" t="s">
        <v>700</v>
      </c>
      <c r="F96" s="25" t="s">
        <v>701</v>
      </c>
      <c r="G96" s="25" t="s">
        <v>702</v>
      </c>
    </row>
    <row r="97" spans="1:7" ht="13.5" customHeight="1" x14ac:dyDescent="0.25">
      <c r="A97" s="25">
        <v>69</v>
      </c>
      <c r="B97" s="25" t="s">
        <v>928</v>
      </c>
      <c r="C97" s="25" t="s">
        <v>703</v>
      </c>
      <c r="D97" s="25" t="s">
        <v>418</v>
      </c>
      <c r="E97" s="25" t="s">
        <v>704</v>
      </c>
      <c r="F97" s="25" t="s">
        <v>705</v>
      </c>
      <c r="G97" s="25" t="s">
        <v>706</v>
      </c>
    </row>
    <row r="98" spans="1:7" ht="13.5" customHeight="1" x14ac:dyDescent="0.25">
      <c r="A98" s="25">
        <v>70</v>
      </c>
      <c r="B98" s="25" t="s">
        <v>707</v>
      </c>
      <c r="C98" s="25" t="s">
        <v>708</v>
      </c>
      <c r="D98" s="25" t="s">
        <v>418</v>
      </c>
      <c r="E98" s="25" t="s">
        <v>709</v>
      </c>
      <c r="F98" s="25" t="s">
        <v>710</v>
      </c>
      <c r="G98" s="25" t="s">
        <v>711</v>
      </c>
    </row>
    <row r="99" spans="1:7" ht="13.5" customHeight="1" x14ac:dyDescent="0.25">
      <c r="A99" s="25">
        <v>71</v>
      </c>
      <c r="B99" s="25" t="s">
        <v>712</v>
      </c>
      <c r="C99" s="25" t="s">
        <v>713</v>
      </c>
      <c r="D99" s="25" t="s">
        <v>418</v>
      </c>
      <c r="E99" s="25" t="s">
        <v>598</v>
      </c>
      <c r="F99" s="25" t="s">
        <v>828</v>
      </c>
      <c r="G99" s="25" t="s">
        <v>714</v>
      </c>
    </row>
    <row r="100" spans="1:7" ht="13.5" customHeight="1" x14ac:dyDescent="0.25">
      <c r="A100" s="25">
        <v>72</v>
      </c>
      <c r="B100" s="25" t="s">
        <v>674</v>
      </c>
      <c r="C100" s="25" t="s">
        <v>675</v>
      </c>
      <c r="D100" s="25" t="s">
        <v>671</v>
      </c>
      <c r="E100" s="25" t="s">
        <v>676</v>
      </c>
      <c r="F100" s="25" t="s">
        <v>677</v>
      </c>
      <c r="G100" s="25" t="s">
        <v>678</v>
      </c>
    </row>
    <row r="101" spans="1:7" ht="13.5" customHeight="1" x14ac:dyDescent="0.25">
      <c r="A101" s="25">
        <v>73</v>
      </c>
      <c r="B101" s="25" t="s">
        <v>679</v>
      </c>
      <c r="C101" s="25" t="s">
        <v>680</v>
      </c>
      <c r="D101" s="25" t="s">
        <v>829</v>
      </c>
      <c r="E101" s="25" t="s">
        <v>681</v>
      </c>
      <c r="F101" s="25" t="s">
        <v>830</v>
      </c>
      <c r="G101" s="25" t="s">
        <v>682</v>
      </c>
    </row>
    <row r="102" spans="1:7" ht="13.5" customHeight="1" x14ac:dyDescent="0.25">
      <c r="A102" s="25">
        <v>74</v>
      </c>
      <c r="B102" s="25" t="s">
        <v>683</v>
      </c>
      <c r="C102" s="25" t="s">
        <v>684</v>
      </c>
      <c r="D102" s="25" t="s">
        <v>418</v>
      </c>
      <c r="E102" s="25" t="s">
        <v>685</v>
      </c>
      <c r="F102" s="25" t="s">
        <v>855</v>
      </c>
      <c r="G102" s="25" t="s">
        <v>831</v>
      </c>
    </row>
    <row r="103" spans="1:7" ht="13.5" customHeight="1" x14ac:dyDescent="0.25">
      <c r="A103" s="25">
        <v>75</v>
      </c>
      <c r="B103" s="25" t="s">
        <v>686</v>
      </c>
      <c r="C103" s="25" t="s">
        <v>687</v>
      </c>
      <c r="D103" s="25" t="s">
        <v>418</v>
      </c>
      <c r="E103" s="25" t="s">
        <v>688</v>
      </c>
      <c r="F103" s="25" t="s">
        <v>689</v>
      </c>
      <c r="G103" s="25" t="s">
        <v>690</v>
      </c>
    </row>
    <row r="104" spans="1:7" ht="13.5" customHeight="1" x14ac:dyDescent="0.25">
      <c r="A104" s="25">
        <v>76</v>
      </c>
      <c r="B104" s="25" t="s">
        <v>669</v>
      </c>
      <c r="C104" s="25" t="s">
        <v>670</v>
      </c>
      <c r="D104" s="25" t="s">
        <v>832</v>
      </c>
      <c r="E104" s="25" t="s">
        <v>672</v>
      </c>
      <c r="F104" s="25" t="s">
        <v>833</v>
      </c>
      <c r="G104" s="25" t="s">
        <v>673</v>
      </c>
    </row>
    <row r="105" spans="1:7" ht="13.5" customHeight="1" x14ac:dyDescent="0.25">
      <c r="A105" s="25">
        <v>77</v>
      </c>
      <c r="B105" s="25" t="s">
        <v>660</v>
      </c>
      <c r="C105" s="25" t="s">
        <v>661</v>
      </c>
      <c r="D105" s="25" t="s">
        <v>418</v>
      </c>
      <c r="E105" s="25" t="s">
        <v>662</v>
      </c>
      <c r="F105" s="25" t="s">
        <v>834</v>
      </c>
      <c r="G105" s="25" t="s">
        <v>663</v>
      </c>
    </row>
    <row r="106" spans="1:7" ht="13.5" customHeight="1" x14ac:dyDescent="0.25">
      <c r="A106" s="25">
        <v>78</v>
      </c>
      <c r="B106" s="25" t="s">
        <v>664</v>
      </c>
      <c r="C106" s="25" t="s">
        <v>665</v>
      </c>
      <c r="D106" s="25" t="s">
        <v>418</v>
      </c>
      <c r="E106" s="25" t="s">
        <v>666</v>
      </c>
      <c r="F106" s="25" t="s">
        <v>667</v>
      </c>
      <c r="G106" s="25" t="s">
        <v>668</v>
      </c>
    </row>
    <row r="107" spans="1:7" ht="13.5" customHeight="1" x14ac:dyDescent="0.25">
      <c r="A107" s="25">
        <v>79</v>
      </c>
      <c r="B107" s="25" t="s">
        <v>719</v>
      </c>
      <c r="C107" s="25" t="s">
        <v>720</v>
      </c>
      <c r="D107" s="25" t="s">
        <v>418</v>
      </c>
      <c r="E107" s="25" t="s">
        <v>721</v>
      </c>
      <c r="F107" s="25" t="s">
        <v>722</v>
      </c>
      <c r="G107" s="25" t="s">
        <v>723</v>
      </c>
    </row>
    <row r="108" spans="1:7" ht="13.5" customHeight="1" x14ac:dyDescent="0.25">
      <c r="A108" s="25">
        <v>80</v>
      </c>
      <c r="B108" s="25" t="s">
        <v>656</v>
      </c>
      <c r="C108" s="25" t="s">
        <v>657</v>
      </c>
      <c r="D108" s="25" t="s">
        <v>418</v>
      </c>
      <c r="E108" s="25" t="s">
        <v>658</v>
      </c>
      <c r="F108" s="25" t="s">
        <v>835</v>
      </c>
      <c r="G108" s="25" t="s">
        <v>659</v>
      </c>
    </row>
    <row r="109" spans="1:7" ht="13.5" customHeight="1" x14ac:dyDescent="0.25">
      <c r="A109" s="25">
        <v>81</v>
      </c>
      <c r="B109" s="25" t="s">
        <v>715</v>
      </c>
      <c r="C109" s="25" t="s">
        <v>716</v>
      </c>
      <c r="D109" s="25" t="s">
        <v>418</v>
      </c>
      <c r="E109" s="25" t="s">
        <v>717</v>
      </c>
      <c r="F109" s="25" t="s">
        <v>836</v>
      </c>
      <c r="G109" s="25" t="s">
        <v>718</v>
      </c>
    </row>
    <row r="110" spans="1:7" ht="13.5" customHeight="1" x14ac:dyDescent="0.25">
      <c r="A110" s="25">
        <v>82</v>
      </c>
      <c r="B110" s="25" t="s">
        <v>837</v>
      </c>
      <c r="C110" s="25" t="s">
        <v>724</v>
      </c>
      <c r="E110" s="25" t="s">
        <v>838</v>
      </c>
      <c r="F110" s="25" t="s">
        <v>856</v>
      </c>
      <c r="G110" s="25" t="s">
        <v>857</v>
      </c>
    </row>
    <row r="111" spans="1:7" ht="13.5" customHeight="1" x14ac:dyDescent="0.25">
      <c r="A111" s="25">
        <v>83</v>
      </c>
      <c r="B111" s="25" t="s">
        <v>839</v>
      </c>
      <c r="C111" s="25" t="s">
        <v>725</v>
      </c>
      <c r="E111" s="25" t="s">
        <v>726</v>
      </c>
      <c r="F111" s="25" t="s">
        <v>840</v>
      </c>
      <c r="G111" s="25" t="s">
        <v>727</v>
      </c>
    </row>
    <row r="112" spans="1:7" ht="13.5" customHeight="1" x14ac:dyDescent="0.25">
      <c r="A112" s="25">
        <v>84</v>
      </c>
      <c r="B112" s="25" t="s">
        <v>858</v>
      </c>
      <c r="C112" s="25" t="s">
        <v>859</v>
      </c>
      <c r="E112" s="25" t="s">
        <v>860</v>
      </c>
      <c r="F112" s="25" t="s">
        <v>861</v>
      </c>
      <c r="G112" s="25" t="s">
        <v>862</v>
      </c>
    </row>
    <row r="113" spans="1:7" ht="13.5" customHeight="1" x14ac:dyDescent="0.25">
      <c r="A113" s="25">
        <v>85</v>
      </c>
      <c r="B113" s="25" t="s">
        <v>757</v>
      </c>
      <c r="C113" s="25" t="s">
        <v>841</v>
      </c>
      <c r="E113" s="25" t="s">
        <v>728</v>
      </c>
      <c r="F113" s="25" t="s">
        <v>842</v>
      </c>
      <c r="G113" s="25" t="s">
        <v>843</v>
      </c>
    </row>
    <row r="114" spans="1:7" ht="13.5" customHeight="1" x14ac:dyDescent="0.25">
      <c r="A114" s="25">
        <v>86</v>
      </c>
      <c r="B114" s="25" t="s">
        <v>729</v>
      </c>
      <c r="C114" s="25" t="s">
        <v>730</v>
      </c>
      <c r="E114" s="25" t="s">
        <v>731</v>
      </c>
      <c r="F114" s="25" t="s">
        <v>732</v>
      </c>
      <c r="G114" s="25" t="s">
        <v>863</v>
      </c>
    </row>
    <row r="115" spans="1:7" ht="13.5" customHeight="1" x14ac:dyDescent="0.25">
      <c r="A115" s="25">
        <v>87</v>
      </c>
      <c r="B115" s="25" t="s">
        <v>733</v>
      </c>
      <c r="C115" s="25" t="s">
        <v>733</v>
      </c>
      <c r="E115" s="25" t="s">
        <v>734</v>
      </c>
      <c r="F115" s="25" t="s">
        <v>929</v>
      </c>
      <c r="G115" s="25" t="s">
        <v>864</v>
      </c>
    </row>
    <row r="116" spans="1:7" ht="13.5" customHeight="1" x14ac:dyDescent="0.25">
      <c r="A116" s="25">
        <v>88</v>
      </c>
      <c r="B116" s="25" t="s">
        <v>865</v>
      </c>
      <c r="C116" s="25" t="s">
        <v>735</v>
      </c>
      <c r="E116" s="25" t="s">
        <v>736</v>
      </c>
      <c r="F116" s="25" t="s">
        <v>930</v>
      </c>
      <c r="G116" s="25" t="s">
        <v>866</v>
      </c>
    </row>
    <row r="117" spans="1:7" ht="13.5" customHeight="1" x14ac:dyDescent="0.25">
      <c r="A117" s="25">
        <v>89</v>
      </c>
      <c r="B117" s="25" t="s">
        <v>737</v>
      </c>
      <c r="C117" s="25" t="s">
        <v>738</v>
      </c>
      <c r="E117" s="25" t="s">
        <v>739</v>
      </c>
      <c r="F117" s="25" t="s">
        <v>931</v>
      </c>
      <c r="G117" s="25" t="s">
        <v>932</v>
      </c>
    </row>
    <row r="118" spans="1:7" ht="13.5" customHeight="1" x14ac:dyDescent="0.25">
      <c r="A118" s="25">
        <v>90</v>
      </c>
      <c r="B118" s="25" t="s">
        <v>740</v>
      </c>
      <c r="C118" s="25" t="s">
        <v>741</v>
      </c>
      <c r="E118" s="25" t="s">
        <v>768</v>
      </c>
      <c r="F118" s="25" t="s">
        <v>933</v>
      </c>
      <c r="G118" s="25" t="s">
        <v>934</v>
      </c>
    </row>
    <row r="119" spans="1:7" ht="13.5" customHeight="1" x14ac:dyDescent="0.25">
      <c r="A119" s="25">
        <v>91</v>
      </c>
      <c r="B119" s="25" t="s">
        <v>742</v>
      </c>
      <c r="C119" s="25" t="s">
        <v>743</v>
      </c>
      <c r="E119" s="25" t="s">
        <v>564</v>
      </c>
      <c r="F119" s="25" t="s">
        <v>935</v>
      </c>
      <c r="G119" s="25" t="s">
        <v>936</v>
      </c>
    </row>
    <row r="120" spans="1:7" ht="13.5" customHeight="1" x14ac:dyDescent="0.25">
      <c r="A120" s="25">
        <v>92</v>
      </c>
      <c r="B120" s="25" t="s">
        <v>744</v>
      </c>
      <c r="C120" s="25" t="s">
        <v>744</v>
      </c>
      <c r="E120" s="25" t="s">
        <v>745</v>
      </c>
      <c r="F120" s="25" t="s">
        <v>937</v>
      </c>
      <c r="G120" s="25" t="s">
        <v>867</v>
      </c>
    </row>
    <row r="121" spans="1:7" ht="13.5" customHeight="1" x14ac:dyDescent="0.25">
      <c r="A121" s="25">
        <v>93</v>
      </c>
      <c r="B121" s="25" t="s">
        <v>938</v>
      </c>
      <c r="C121" s="25" t="s">
        <v>746</v>
      </c>
      <c r="E121" s="25" t="s">
        <v>939</v>
      </c>
      <c r="F121" s="25" t="s">
        <v>940</v>
      </c>
      <c r="G121" s="25" t="s">
        <v>941</v>
      </c>
    </row>
    <row r="122" spans="1:7" ht="13.5" customHeight="1" x14ac:dyDescent="0.25">
      <c r="A122" s="25">
        <v>94</v>
      </c>
      <c r="B122" s="25" t="s">
        <v>747</v>
      </c>
      <c r="C122" s="25" t="s">
        <v>748</v>
      </c>
      <c r="E122" s="25" t="s">
        <v>749</v>
      </c>
      <c r="F122" s="25" t="s">
        <v>942</v>
      </c>
      <c r="G122" s="25" t="s">
        <v>943</v>
      </c>
    </row>
    <row r="123" spans="1:7" ht="13.5" customHeight="1" x14ac:dyDescent="0.25">
      <c r="A123" s="25">
        <v>95</v>
      </c>
      <c r="B123" s="25" t="s">
        <v>753</v>
      </c>
      <c r="C123" s="25" t="s">
        <v>754</v>
      </c>
      <c r="E123" s="25" t="s">
        <v>755</v>
      </c>
      <c r="F123" s="25" t="s">
        <v>944</v>
      </c>
      <c r="G123" s="25" t="s">
        <v>945</v>
      </c>
    </row>
    <row r="124" spans="1:7" ht="13.5" customHeight="1" x14ac:dyDescent="0.25">
      <c r="A124" s="25">
        <v>96</v>
      </c>
      <c r="B124" s="25" t="s">
        <v>844</v>
      </c>
      <c r="C124" s="25" t="s">
        <v>845</v>
      </c>
      <c r="E124" s="25" t="s">
        <v>817</v>
      </c>
      <c r="F124" s="25" t="s">
        <v>946</v>
      </c>
      <c r="G124" s="25" t="s">
        <v>947</v>
      </c>
    </row>
    <row r="125" spans="1:7" ht="13.5" customHeight="1" x14ac:dyDescent="0.25">
      <c r="A125" s="25">
        <v>97</v>
      </c>
      <c r="B125" s="25" t="s">
        <v>971</v>
      </c>
      <c r="C125" s="25" t="s">
        <v>750</v>
      </c>
      <c r="E125" s="25" t="s">
        <v>751</v>
      </c>
      <c r="F125" s="25" t="s">
        <v>948</v>
      </c>
      <c r="G125" s="25" t="s">
        <v>868</v>
      </c>
    </row>
    <row r="126" spans="1:7" ht="13.5" customHeight="1" x14ac:dyDescent="0.25">
      <c r="A126" s="25">
        <v>98</v>
      </c>
      <c r="B126" s="25" t="s">
        <v>869</v>
      </c>
      <c r="C126" s="25" t="s">
        <v>752</v>
      </c>
      <c r="E126" s="25" t="s">
        <v>870</v>
      </c>
      <c r="F126" s="25" t="s">
        <v>949</v>
      </c>
      <c r="G126" s="25" t="s">
        <v>871</v>
      </c>
    </row>
    <row r="127" spans="1:7" ht="13.5" customHeight="1" x14ac:dyDescent="0.25">
      <c r="A127" s="25">
        <v>99</v>
      </c>
      <c r="B127" s="25" t="s">
        <v>950</v>
      </c>
      <c r="C127" s="25" t="s">
        <v>950</v>
      </c>
      <c r="E127" s="25" t="s">
        <v>951</v>
      </c>
      <c r="F127" s="25" t="s">
        <v>952</v>
      </c>
      <c r="G127" s="25" t="s">
        <v>953</v>
      </c>
    </row>
    <row r="128" spans="1:7" ht="13.5" customHeight="1" x14ac:dyDescent="0.25">
      <c r="A128" s="25">
        <v>100</v>
      </c>
      <c r="B128" s="25" t="s">
        <v>972</v>
      </c>
      <c r="C128" s="25" t="s">
        <v>973</v>
      </c>
      <c r="E128" s="25" t="s">
        <v>974</v>
      </c>
      <c r="F128" s="25" t="s">
        <v>975</v>
      </c>
      <c r="G128" s="25" t="s">
        <v>976</v>
      </c>
    </row>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入力フォーム</vt:lpstr>
      <vt:lpstr>①申込用紙（押印）</vt:lpstr>
      <vt:lpstr>②登録者名簿</vt:lpstr>
      <vt:lpstr>③アナウンス原稿</vt:lpstr>
      <vt:lpstr>④印刷原稿</vt:lpstr>
      <vt:lpstr>⑤著作権申請書</vt:lpstr>
      <vt:lpstr>⑥楽器編成・演奏許諾確認</vt:lpstr>
      <vt:lpstr>（提出不要）印刷データ</vt:lpstr>
      <vt:lpstr>データ集</vt:lpstr>
      <vt:lpstr>②登録者名簿!Print_Area</vt:lpstr>
    </vt:vector>
  </TitlesOfParts>
  <Company>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株式会社テツゲン大分支店</dc:creator>
  <cp:lastModifiedBy>油布　誠二</cp:lastModifiedBy>
  <cp:lastPrinted>2018-08-27T01:23:26Z</cp:lastPrinted>
  <dcterms:created xsi:type="dcterms:W3CDTF">2013-04-19T02:46:58Z</dcterms:created>
  <dcterms:modified xsi:type="dcterms:W3CDTF">2025-11-06T01:56:38Z</dcterms:modified>
</cp:coreProperties>
</file>