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F:\大分県吹奏楽連盟\Kensuiren2025年度(R 7)\02.吹奏楽コンクール\"/>
    </mc:Choice>
  </mc:AlternateContent>
  <xr:revisionPtr revIDLastSave="0" documentId="13_ncr:1_{31D757A4-EA1E-4F42-B45B-159BB317B4CF}" xr6:coauthVersionLast="47" xr6:coauthVersionMax="47" xr10:uidLastSave="{00000000-0000-0000-0000-000000000000}"/>
  <bookViews>
    <workbookView xWindow="-110" yWindow="-110" windowWidth="19420" windowHeight="10420" tabRatio="838" firstSheet="1" activeTab="1" xr2:uid="{00000000-000D-0000-FFFF-FFFF00000000}"/>
  </bookViews>
  <sheets>
    <sheet name="データ集" sheetId="6" state="hidden" r:id="rId1"/>
    <sheet name="入力フォーム" sheetId="1" r:id="rId2"/>
    <sheet name="入力フォーム （小学生BFS）" sheetId="18" r:id="rId3"/>
    <sheet name="申込用紙【小BFS】（押印）" sheetId="9" r:id="rId4"/>
    <sheet name="申込用紙【中・高・大・職一】（押印）" sheetId="2" r:id="rId5"/>
    <sheet name="申込用紙【小編成部門（中・高）】（押印）" sheetId="11" r:id="rId6"/>
    <sheet name="アナウンス原稿" sheetId="3" r:id="rId7"/>
    <sheet name="印刷原稿1" sheetId="16" r:id="rId8"/>
    <sheet name="印刷原稿２" sheetId="17" r:id="rId9"/>
    <sheet name="著作権申請書" sheetId="15" r:id="rId10"/>
    <sheet name="スコア表紙（１曲目）" sheetId="10" r:id="rId11"/>
    <sheet name="スコア表紙 (２曲目)" sheetId="12" r:id="rId12"/>
  </sheets>
  <definedNames>
    <definedName name="_xlnm._FilterDatabase" localSheetId="1" hidden="1">入力フォーム!$A$17:$L$23</definedName>
    <definedName name="_xlnm._FilterDatabase" localSheetId="2" hidden="1">'入力フォーム （小学生BFS）'!$A$8:$L$14</definedName>
    <definedName name="_xlnm.Print_Area" localSheetId="7">印刷原稿1!$A$2:$J$40</definedName>
    <definedName name="_xlnm.Print_Area" localSheetId="8">印刷原稿２!$A$1:$L$13</definedName>
    <definedName name="課題曲" localSheetId="2">#REF!</definedName>
    <definedName name="課題曲">#REF!</definedName>
    <definedName name="部門" localSheetId="2">#REF!</definedName>
    <definedName name="部門">#REF!</definedName>
    <definedName name="名簿" localSheetId="2">#REF!</definedName>
    <definedName name="名簿">#REF!</definedName>
  </definedNames>
  <calcPr calcId="191029"/>
</workbook>
</file>

<file path=xl/calcChain.xml><?xml version="1.0" encoding="utf-8"?>
<calcChain xmlns="http://schemas.openxmlformats.org/spreadsheetml/2006/main">
  <c r="B4" i="12" l="1"/>
  <c r="C7" i="15" l="1"/>
  <c r="C4" i="15"/>
  <c r="B26" i="15" l="1"/>
  <c r="B25" i="15" s="1"/>
  <c r="U23" i="15"/>
  <c r="F29" i="17" l="1"/>
  <c r="F28" i="17"/>
  <c r="F27" i="17"/>
  <c r="F26" i="17"/>
  <c r="F25" i="17"/>
  <c r="F24" i="17"/>
  <c r="F23" i="17"/>
  <c r="F22" i="17"/>
  <c r="F18" i="17"/>
  <c r="F21" i="17"/>
  <c r="F20" i="17"/>
  <c r="F19" i="17"/>
  <c r="B23" i="15" l="1"/>
  <c r="J12" i="17" l="1"/>
  <c r="H12" i="17"/>
  <c r="F12" i="17"/>
  <c r="D12" i="17"/>
  <c r="B12" i="17"/>
  <c r="L11" i="17"/>
  <c r="J11" i="17"/>
  <c r="H11" i="17"/>
  <c r="F11" i="17"/>
  <c r="D11" i="17"/>
  <c r="B11" i="17"/>
  <c r="L10" i="17"/>
  <c r="J10" i="17"/>
  <c r="H10" i="17"/>
  <c r="F10" i="17"/>
  <c r="D10" i="17"/>
  <c r="B10" i="17"/>
  <c r="L9" i="17"/>
  <c r="J9" i="17"/>
  <c r="H9" i="17"/>
  <c r="F9" i="17"/>
  <c r="D9" i="17"/>
  <c r="B9" i="17"/>
  <c r="L8" i="17"/>
  <c r="J8" i="17"/>
  <c r="H8" i="17"/>
  <c r="F8" i="17"/>
  <c r="D8" i="17"/>
  <c r="B8" i="17"/>
  <c r="L7" i="17"/>
  <c r="J7" i="17"/>
  <c r="H7" i="17"/>
  <c r="F7" i="17"/>
  <c r="D7" i="17"/>
  <c r="B7" i="17"/>
  <c r="L6" i="17"/>
  <c r="J6" i="17"/>
  <c r="H6" i="17"/>
  <c r="F6" i="17"/>
  <c r="D6" i="17"/>
  <c r="B6" i="17"/>
  <c r="L5" i="17"/>
  <c r="J5" i="17"/>
  <c r="H5" i="17"/>
  <c r="F5" i="17"/>
  <c r="D5" i="17"/>
  <c r="B5" i="17"/>
  <c r="L4" i="17"/>
  <c r="J4" i="17"/>
  <c r="H4" i="17"/>
  <c r="F4" i="17"/>
  <c r="D4" i="17"/>
  <c r="B4" i="17"/>
  <c r="L3" i="17"/>
  <c r="J3" i="17"/>
  <c r="H3" i="17"/>
  <c r="F3" i="17"/>
  <c r="D3" i="17"/>
  <c r="B3" i="17"/>
  <c r="L2" i="17"/>
  <c r="J2" i="17"/>
  <c r="H2" i="17"/>
  <c r="F2" i="17"/>
  <c r="D2" i="17"/>
  <c r="B2" i="17"/>
  <c r="B17" i="17"/>
  <c r="B16" i="17"/>
  <c r="B1" i="17"/>
  <c r="F20" i="16" l="1"/>
  <c r="F17" i="16"/>
  <c r="B16" i="16"/>
  <c r="M54" i="16"/>
  <c r="M53" i="16"/>
  <c r="M51" i="16"/>
  <c r="J19" i="16" s="1"/>
  <c r="M50" i="16"/>
  <c r="J18" i="16" s="1"/>
  <c r="M48" i="16"/>
  <c r="J16" i="16" s="1"/>
  <c r="B13" i="15" l="1"/>
  <c r="AH64" i="11" l="1"/>
  <c r="B26" i="18"/>
  <c r="C17" i="16" s="1"/>
  <c r="O11" i="18"/>
  <c r="O12" i="18"/>
  <c r="O13" i="18"/>
  <c r="O14" i="18"/>
  <c r="O15" i="18"/>
  <c r="O16" i="18"/>
  <c r="O17" i="18"/>
  <c r="O18" i="18"/>
  <c r="O19" i="18"/>
  <c r="O20" i="18"/>
  <c r="O21" i="18"/>
  <c r="O22" i="18"/>
  <c r="O23" i="18"/>
  <c r="O24" i="18"/>
  <c r="O25" i="18"/>
  <c r="O26" i="18"/>
  <c r="O27" i="18"/>
  <c r="O28" i="18"/>
  <c r="O29" i="18"/>
  <c r="O30" i="18"/>
  <c r="O31" i="18"/>
  <c r="O32" i="18"/>
  <c r="O33" i="18"/>
  <c r="O34" i="18"/>
  <c r="O35" i="18"/>
  <c r="O36" i="18"/>
  <c r="O37" i="18"/>
  <c r="O38" i="18"/>
  <c r="O39" i="18"/>
  <c r="O40" i="18"/>
  <c r="O41" i="18"/>
  <c r="O42" i="18"/>
  <c r="O43" i="18"/>
  <c r="O44" i="18"/>
  <c r="O45" i="18"/>
  <c r="O46" i="18"/>
  <c r="O47" i="18"/>
  <c r="O48" i="18"/>
  <c r="O49" i="18"/>
  <c r="O50" i="18"/>
  <c r="O51" i="18"/>
  <c r="O52" i="18"/>
  <c r="O53" i="18"/>
  <c r="O54" i="18"/>
  <c r="O55" i="18"/>
  <c r="O56" i="18"/>
  <c r="O57" i="18"/>
  <c r="O58" i="18"/>
  <c r="O59" i="18"/>
  <c r="O60" i="18"/>
  <c r="O61" i="18"/>
  <c r="O62" i="18"/>
  <c r="O63" i="18"/>
  <c r="O64" i="18"/>
  <c r="O65" i="18"/>
  <c r="O66" i="18"/>
  <c r="O67" i="18"/>
  <c r="O68" i="18"/>
  <c r="O69" i="18"/>
  <c r="O70" i="18"/>
  <c r="O71" i="18"/>
  <c r="O72" i="18"/>
  <c r="O73" i="18"/>
  <c r="O74" i="18"/>
  <c r="O10" i="18"/>
  <c r="O11" i="1"/>
  <c r="O12" i="1"/>
  <c r="O13" i="1"/>
  <c r="O14" i="1"/>
  <c r="O15" i="1"/>
  <c r="O16" i="1"/>
  <c r="O17" i="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O64" i="1"/>
  <c r="O65" i="1"/>
  <c r="O66" i="1"/>
  <c r="O67" i="1"/>
  <c r="O68" i="1"/>
  <c r="O69" i="1"/>
  <c r="O70" i="1"/>
  <c r="O71" i="1"/>
  <c r="O72" i="1"/>
  <c r="O73" i="1"/>
  <c r="O74" i="1"/>
  <c r="O75" i="1"/>
  <c r="O76" i="1"/>
  <c r="O77" i="1"/>
  <c r="O78" i="1"/>
  <c r="O79" i="1"/>
  <c r="O10" i="1"/>
  <c r="B35" i="1"/>
  <c r="R27" i="11"/>
  <c r="B38" i="1" l="1"/>
  <c r="AX10" i="11"/>
  <c r="AX8" i="2"/>
  <c r="M4" i="10"/>
  <c r="I4" i="10"/>
  <c r="G4" i="10"/>
  <c r="B4" i="10"/>
  <c r="M2" i="10"/>
  <c r="E3" i="10"/>
  <c r="E2" i="10"/>
  <c r="M4" i="12"/>
  <c r="I4" i="12"/>
  <c r="G4" i="12"/>
  <c r="M2" i="12"/>
  <c r="E3" i="12"/>
  <c r="E2" i="12"/>
  <c r="A1" i="10"/>
  <c r="A1" i="12"/>
  <c r="R35" i="9"/>
  <c r="B32" i="15"/>
  <c r="B30" i="15"/>
  <c r="B28" i="15"/>
  <c r="U25" i="15"/>
  <c r="B24" i="15"/>
  <c r="B22" i="15"/>
  <c r="B21" i="15" s="1"/>
  <c r="U21" i="15" s="1"/>
  <c r="B20" i="15"/>
  <c r="B19" i="15" s="1"/>
  <c r="U19" i="15" s="1"/>
  <c r="B18" i="15"/>
  <c r="B17" i="15" s="1"/>
  <c r="U17" i="15" s="1"/>
  <c r="B16" i="15"/>
  <c r="B15" i="15" s="1"/>
  <c r="U15" i="15" s="1"/>
  <c r="U13" i="15"/>
  <c r="L24" i="15"/>
  <c r="L23" i="15"/>
  <c r="L14" i="15"/>
  <c r="R14" i="15"/>
  <c r="R13" i="15"/>
  <c r="L13" i="15"/>
  <c r="F7" i="15"/>
  <c r="B14" i="15"/>
  <c r="W13" i="15" s="1"/>
  <c r="D10" i="3"/>
  <c r="E8" i="3"/>
  <c r="E22" i="3"/>
  <c r="E20" i="3"/>
  <c r="E25" i="3"/>
  <c r="B1" i="3"/>
  <c r="E15" i="3"/>
  <c r="E13" i="3"/>
  <c r="E6" i="3"/>
  <c r="L13" i="1"/>
  <c r="AD58" i="9"/>
  <c r="Q57" i="9"/>
  <c r="AD56" i="9"/>
  <c r="V56" i="9"/>
  <c r="M53" i="9"/>
  <c r="M52" i="9"/>
  <c r="M51" i="9"/>
  <c r="AB45" i="9"/>
  <c r="Q45" i="9"/>
  <c r="AB43" i="9"/>
  <c r="Q43" i="9"/>
  <c r="AX39" i="9"/>
  <c r="AX38" i="9"/>
  <c r="Q40" i="9"/>
  <c r="Q38" i="9"/>
  <c r="E40" i="9"/>
  <c r="E39" i="9"/>
  <c r="E38" i="9"/>
  <c r="R36" i="9"/>
  <c r="R33" i="9"/>
  <c r="AX28" i="9"/>
  <c r="AX29" i="9"/>
  <c r="AX30" i="9"/>
  <c r="AX31" i="9"/>
  <c r="AX27" i="9"/>
  <c r="L28" i="9"/>
  <c r="L29" i="9"/>
  <c r="L30" i="9"/>
  <c r="L31" i="9"/>
  <c r="L27" i="9"/>
  <c r="AX25" i="9"/>
  <c r="R26" i="9"/>
  <c r="R24" i="9"/>
  <c r="R22" i="9"/>
  <c r="R21" i="9"/>
  <c r="R19" i="9"/>
  <c r="AX14" i="9"/>
  <c r="AX15" i="9"/>
  <c r="AX16" i="9"/>
  <c r="AX17" i="9"/>
  <c r="AX13" i="9"/>
  <c r="AX11" i="9"/>
  <c r="L14" i="9"/>
  <c r="L15" i="9"/>
  <c r="L16" i="9"/>
  <c r="L17" i="9"/>
  <c r="L13" i="9"/>
  <c r="R12" i="9"/>
  <c r="R10" i="9"/>
  <c r="G8" i="9"/>
  <c r="G6" i="9"/>
  <c r="L8" i="1"/>
  <c r="B12" i="18"/>
  <c r="B32" i="18"/>
  <c r="L26" i="18"/>
  <c r="L142" i="18"/>
  <c r="L141" i="18"/>
  <c r="L140" i="18"/>
  <c r="L139" i="18"/>
  <c r="G138" i="18"/>
  <c r="F138" i="18"/>
  <c r="E138" i="18"/>
  <c r="D138" i="18"/>
  <c r="C138" i="18"/>
  <c r="Q55" i="9" s="1"/>
  <c r="G137" i="18"/>
  <c r="F137" i="18"/>
  <c r="E137" i="18"/>
  <c r="AD54" i="9" s="1"/>
  <c r="C137" i="18"/>
  <c r="V54" i="9" s="1"/>
  <c r="L136" i="18"/>
  <c r="L128" i="18"/>
  <c r="L121" i="18"/>
  <c r="L114" i="18"/>
  <c r="L108" i="18"/>
  <c r="L100" i="18"/>
  <c r="L58" i="18"/>
  <c r="L54" i="18"/>
  <c r="L37" i="18"/>
  <c r="L35" i="18"/>
  <c r="D31" i="18"/>
  <c r="D32" i="18" s="1"/>
  <c r="L27" i="18"/>
  <c r="L19" i="18"/>
  <c r="I11" i="18"/>
  <c r="B10" i="18"/>
  <c r="L10" i="18" s="1"/>
  <c r="L9" i="18"/>
  <c r="I9" i="18"/>
  <c r="C69" i="18"/>
  <c r="C88" i="18"/>
  <c r="C90" i="18"/>
  <c r="C36" i="18"/>
  <c r="B20" i="18"/>
  <c r="C57" i="18"/>
  <c r="C55" i="18"/>
  <c r="B27" i="15" l="1"/>
  <c r="U27" i="15" s="1"/>
  <c r="B29" i="15"/>
  <c r="U29" i="15" s="1"/>
  <c r="B31" i="15"/>
  <c r="U31" i="15" s="1"/>
  <c r="R32" i="9"/>
  <c r="R34" i="9"/>
  <c r="R18" i="9"/>
  <c r="G7" i="9"/>
  <c r="R20" i="9"/>
  <c r="R9" i="9"/>
  <c r="R23" i="9"/>
  <c r="AK7" i="9"/>
  <c r="AX7" i="9"/>
  <c r="G5" i="9"/>
  <c r="L55" i="18"/>
  <c r="L20" i="18"/>
  <c r="L36" i="18"/>
  <c r="C31" i="18"/>
  <c r="C32" i="18" s="1"/>
  <c r="E32" i="18" s="1"/>
  <c r="F35" i="16"/>
  <c r="F32" i="16"/>
  <c r="C32" i="16"/>
  <c r="C4" i="16"/>
  <c r="B29" i="17"/>
  <c r="D29" i="17"/>
  <c r="H29" i="17"/>
  <c r="B19" i="17"/>
  <c r="D19" i="17"/>
  <c r="H19" i="17"/>
  <c r="J19" i="17"/>
  <c r="L19" i="17"/>
  <c r="B20" i="17"/>
  <c r="D20" i="17"/>
  <c r="H20" i="17"/>
  <c r="J20" i="17"/>
  <c r="L20" i="17"/>
  <c r="B21" i="17"/>
  <c r="D21" i="17"/>
  <c r="H21" i="17"/>
  <c r="J21" i="17"/>
  <c r="L21" i="17"/>
  <c r="B22" i="17"/>
  <c r="D22" i="17"/>
  <c r="H22" i="17"/>
  <c r="J22" i="17"/>
  <c r="L22" i="17"/>
  <c r="B23" i="17"/>
  <c r="D23" i="17"/>
  <c r="H23" i="17"/>
  <c r="J23" i="17"/>
  <c r="L23" i="17"/>
  <c r="B24" i="17"/>
  <c r="D24" i="17"/>
  <c r="H24" i="17"/>
  <c r="J24" i="17"/>
  <c r="L24" i="17"/>
  <c r="B25" i="17"/>
  <c r="D25" i="17"/>
  <c r="H25" i="17"/>
  <c r="J25" i="17"/>
  <c r="L25" i="17"/>
  <c r="B26" i="17"/>
  <c r="D26" i="17"/>
  <c r="H26" i="17"/>
  <c r="J26" i="17"/>
  <c r="L26" i="17"/>
  <c r="B27" i="17"/>
  <c r="D27" i="17"/>
  <c r="H27" i="17"/>
  <c r="J27" i="17"/>
  <c r="L27" i="17"/>
  <c r="B28" i="17"/>
  <c r="D28" i="17"/>
  <c r="H28" i="17"/>
  <c r="J28" i="17"/>
  <c r="L28" i="17"/>
  <c r="L18" i="17"/>
  <c r="J18" i="17"/>
  <c r="H18" i="17"/>
  <c r="D18" i="17"/>
  <c r="B18" i="17"/>
  <c r="B31" i="16"/>
  <c r="B13" i="17"/>
  <c r="D13" i="17"/>
  <c r="F13" i="17"/>
  <c r="H13" i="17"/>
  <c r="L12" i="17"/>
  <c r="B30" i="16" l="1"/>
  <c r="M55" i="16" l="1"/>
  <c r="N55" i="16" s="1"/>
  <c r="N52" i="16"/>
  <c r="F5" i="16"/>
  <c r="F4" i="16"/>
  <c r="B3" i="16"/>
  <c r="H7" i="16" l="1"/>
  <c r="H19" i="16"/>
  <c r="H34" i="16"/>
  <c r="H37" i="16"/>
  <c r="H22" i="16"/>
  <c r="N50" i="16"/>
  <c r="O48" i="16"/>
  <c r="U48" i="16" s="1"/>
  <c r="L54" i="16"/>
  <c r="L53" i="16"/>
  <c r="O51" i="16"/>
  <c r="U51" i="16" s="1"/>
  <c r="L51" i="16"/>
  <c r="O50" i="16"/>
  <c r="U50" i="16" s="1"/>
  <c r="N54" i="16"/>
  <c r="J22" i="16" s="1"/>
  <c r="O54" i="16"/>
  <c r="U54" i="16" s="1"/>
  <c r="N48" i="16"/>
  <c r="P48" i="16" s="1"/>
  <c r="N53" i="16"/>
  <c r="J21" i="16" s="1"/>
  <c r="L50" i="16"/>
  <c r="N51" i="16"/>
  <c r="O53" i="16"/>
  <c r="U53" i="16" s="1"/>
  <c r="AN46" i="11"/>
  <c r="AN32" i="2"/>
  <c r="AN43" i="9"/>
  <c r="L138" i="1"/>
  <c r="L69" i="1"/>
  <c r="B29" i="1"/>
  <c r="C107" i="1"/>
  <c r="C105" i="1"/>
  <c r="E19" i="3" l="1"/>
  <c r="E24" i="3"/>
  <c r="Q48" i="16"/>
  <c r="W48" i="16" s="1"/>
  <c r="P50" i="16"/>
  <c r="R50" i="16" s="1"/>
  <c r="AA50" i="16" s="1"/>
  <c r="Q54" i="16"/>
  <c r="W54" i="16" s="1"/>
  <c r="P54" i="16"/>
  <c r="R54" i="16" s="1"/>
  <c r="Q51" i="16"/>
  <c r="V51" i="16" s="1"/>
  <c r="P51" i="16"/>
  <c r="R51" i="16" s="1"/>
  <c r="P53" i="16"/>
  <c r="R53" i="16" s="1"/>
  <c r="Q53" i="16"/>
  <c r="W53" i="16" s="1"/>
  <c r="Q50" i="16"/>
  <c r="R48" i="16"/>
  <c r="S48" i="16" s="1"/>
  <c r="B41" i="1"/>
  <c r="V48" i="16" l="1"/>
  <c r="Y50" i="16"/>
  <c r="Z50" i="16"/>
  <c r="AA54" i="16"/>
  <c r="Y54" i="16"/>
  <c r="Z54" i="16"/>
  <c r="V54" i="16"/>
  <c r="S54" i="16"/>
  <c r="AA51" i="16"/>
  <c r="Z51" i="16"/>
  <c r="Y51" i="16"/>
  <c r="W51" i="16"/>
  <c r="S51" i="16"/>
  <c r="AA53" i="16"/>
  <c r="Z53" i="16"/>
  <c r="Y53" i="16"/>
  <c r="V53" i="16"/>
  <c r="S53" i="16"/>
  <c r="Z48" i="16"/>
  <c r="AA48" i="16"/>
  <c r="Y48" i="16"/>
  <c r="W50" i="16"/>
  <c r="V50" i="16"/>
  <c r="S50" i="16"/>
  <c r="B42" i="1"/>
  <c r="J36" i="16" l="1"/>
  <c r="J37" i="16"/>
  <c r="J7" i="16"/>
  <c r="J34" i="16"/>
  <c r="J6" i="16"/>
  <c r="J33" i="16"/>
  <c r="J3" i="16"/>
  <c r="J30" i="16"/>
  <c r="L178" i="1" l="1"/>
  <c r="I34" i="1"/>
  <c r="L36" i="1" s="1"/>
  <c r="C85" i="1"/>
  <c r="E21" i="3" l="1"/>
  <c r="L48" i="9"/>
  <c r="L38" i="2"/>
  <c r="C51" i="1"/>
  <c r="E14" i="3" l="1"/>
  <c r="L52" i="11"/>
  <c r="C4" i="11" l="1"/>
  <c r="AH52" i="11"/>
  <c r="C161" i="1" l="1"/>
  <c r="B21" i="1"/>
  <c r="E7" i="3" s="1"/>
  <c r="W29" i="15"/>
  <c r="W23" i="15"/>
  <c r="R15" i="15" l="1"/>
  <c r="R17" i="15" s="1"/>
  <c r="R19" i="15" s="1"/>
  <c r="R21" i="15" s="1"/>
  <c r="R23" i="15"/>
  <c r="R25" i="15" s="1"/>
  <c r="R27" i="15" s="1"/>
  <c r="R29" i="15" s="1"/>
  <c r="R31" i="15" s="1"/>
  <c r="R24" i="15"/>
  <c r="R26" i="15" s="1"/>
  <c r="R28" i="15" s="1"/>
  <c r="R30" i="15" s="1"/>
  <c r="R32" i="15" s="1"/>
  <c r="R16" i="15"/>
  <c r="R18" i="15" s="1"/>
  <c r="R20" i="15" s="1"/>
  <c r="R22" i="15" s="1"/>
  <c r="W17" i="15"/>
  <c r="W27" i="15"/>
  <c r="W19" i="15"/>
  <c r="L25" i="15"/>
  <c r="L27" i="15" s="1"/>
  <c r="L29" i="15" s="1"/>
  <c r="L31" i="15" s="1"/>
  <c r="L26" i="15"/>
  <c r="L28" i="15" s="1"/>
  <c r="L30" i="15" s="1"/>
  <c r="L32" i="15" s="1"/>
  <c r="W21" i="15"/>
  <c r="L15" i="15"/>
  <c r="L17" i="15" s="1"/>
  <c r="L19" i="15" s="1"/>
  <c r="L21" i="15" s="1"/>
  <c r="L16" i="15"/>
  <c r="L18" i="15" s="1"/>
  <c r="L20" i="15" s="1"/>
  <c r="L22" i="15" s="1"/>
  <c r="W31" i="15"/>
  <c r="W25" i="15"/>
  <c r="W15" i="15"/>
  <c r="C169" i="1"/>
  <c r="E168" i="1"/>
  <c r="C168" i="1"/>
  <c r="E160" i="1"/>
  <c r="C160" i="1"/>
  <c r="G169" i="1"/>
  <c r="F169" i="1"/>
  <c r="E169" i="1"/>
  <c r="D169" i="1"/>
  <c r="G168" i="1"/>
  <c r="F168" i="1"/>
  <c r="G161" i="1"/>
  <c r="F161" i="1"/>
  <c r="E161" i="1"/>
  <c r="D161" i="1"/>
  <c r="G160" i="1"/>
  <c r="F160" i="1"/>
  <c r="AR66" i="11" l="1"/>
  <c r="AR63" i="11"/>
  <c r="AJ63" i="11"/>
  <c r="AH61" i="11"/>
  <c r="AR60" i="11"/>
  <c r="AJ60" i="11"/>
  <c r="N65" i="11"/>
  <c r="AH57" i="11"/>
  <c r="AH56" i="11"/>
  <c r="AH55" i="11"/>
  <c r="G9" i="11"/>
  <c r="I20" i="1" l="1"/>
  <c r="I18" i="1"/>
  <c r="B19" i="1"/>
  <c r="E5" i="3" s="1"/>
  <c r="L18" i="1"/>
  <c r="C70" i="1"/>
  <c r="E12" i="3" l="1"/>
  <c r="G8" i="11"/>
  <c r="D51" i="11"/>
  <c r="L152" i="1"/>
  <c r="D17" i="3"/>
  <c r="B13" i="3"/>
  <c r="B10" i="3"/>
  <c r="G13" i="1"/>
  <c r="E2" i="3" s="1"/>
  <c r="D2" i="3" s="1"/>
  <c r="L16" i="11"/>
  <c r="G7" i="11"/>
  <c r="G7" i="2"/>
  <c r="N66" i="11"/>
  <c r="H64" i="11"/>
  <c r="N63" i="11"/>
  <c r="F63" i="11"/>
  <c r="H61" i="11"/>
  <c r="N60" i="11"/>
  <c r="F60" i="11"/>
  <c r="I57" i="11"/>
  <c r="I56" i="11"/>
  <c r="I55" i="11"/>
  <c r="AZ53" i="11"/>
  <c r="AV53" i="11"/>
  <c r="AR53" i="11"/>
  <c r="AB48" i="11"/>
  <c r="Q48" i="11"/>
  <c r="AB46" i="11"/>
  <c r="Q46" i="11"/>
  <c r="Q43" i="11"/>
  <c r="E43" i="11"/>
  <c r="AX42" i="11"/>
  <c r="E42" i="11"/>
  <c r="AX41" i="11"/>
  <c r="Q41" i="11"/>
  <c r="E41" i="11"/>
  <c r="AO39" i="11"/>
  <c r="R39" i="11"/>
  <c r="R38" i="11"/>
  <c r="AO37" i="11"/>
  <c r="R36" i="11"/>
  <c r="AO35" i="11"/>
  <c r="BC34" i="11"/>
  <c r="AX34" i="11"/>
  <c r="L34" i="11"/>
  <c r="BC33" i="11"/>
  <c r="AX33" i="11"/>
  <c r="L33" i="11"/>
  <c r="BC32" i="11"/>
  <c r="AX32" i="11"/>
  <c r="L32" i="11"/>
  <c r="BC31" i="11"/>
  <c r="AX31" i="11"/>
  <c r="L31" i="11"/>
  <c r="BC30" i="11"/>
  <c r="AX30" i="11"/>
  <c r="L30" i="11"/>
  <c r="R29" i="11"/>
  <c r="BC28" i="11"/>
  <c r="AX28" i="11"/>
  <c r="AO25" i="11"/>
  <c r="R25" i="11"/>
  <c r="R24" i="11"/>
  <c r="AO23" i="11"/>
  <c r="R22" i="11"/>
  <c r="AO21" i="11"/>
  <c r="BC20" i="11"/>
  <c r="AX20" i="11"/>
  <c r="L20" i="11"/>
  <c r="BC19" i="11"/>
  <c r="AX19" i="11"/>
  <c r="L19" i="11"/>
  <c r="BC18" i="11"/>
  <c r="AX18" i="11"/>
  <c r="L18" i="11"/>
  <c r="BC17" i="11"/>
  <c r="AX17" i="11"/>
  <c r="L17" i="11"/>
  <c r="BC16" i="11"/>
  <c r="AX16" i="11"/>
  <c r="R15" i="11"/>
  <c r="BC14" i="11"/>
  <c r="AX14" i="11"/>
  <c r="R13" i="11"/>
  <c r="G11" i="11"/>
  <c r="AO22" i="9"/>
  <c r="AO32" i="9"/>
  <c r="AO34" i="9"/>
  <c r="AO36" i="9"/>
  <c r="AR49" i="9"/>
  <c r="AV49" i="9"/>
  <c r="AZ49" i="9"/>
  <c r="G9" i="2"/>
  <c r="I10" i="2"/>
  <c r="L10" i="2"/>
  <c r="O10" i="2"/>
  <c r="R10" i="2"/>
  <c r="U10" i="2"/>
  <c r="R13" i="2"/>
  <c r="AX14" i="2"/>
  <c r="BC14" i="2"/>
  <c r="R15" i="2"/>
  <c r="L16" i="2"/>
  <c r="AX16" i="2"/>
  <c r="BC16" i="2"/>
  <c r="L17" i="2"/>
  <c r="AX17" i="2"/>
  <c r="BC17" i="2"/>
  <c r="L18" i="2"/>
  <c r="AX18" i="2"/>
  <c r="BC18" i="2"/>
  <c r="L19" i="2"/>
  <c r="AX19" i="2"/>
  <c r="BC19" i="2"/>
  <c r="L20" i="2"/>
  <c r="AX20" i="2"/>
  <c r="BC20" i="2"/>
  <c r="AO21" i="2"/>
  <c r="R22" i="2"/>
  <c r="AO23" i="2"/>
  <c r="R24" i="2"/>
  <c r="R25" i="2"/>
  <c r="AO25" i="2"/>
  <c r="E27" i="2"/>
  <c r="Q27" i="2"/>
  <c r="AX27" i="2"/>
  <c r="E28" i="2"/>
  <c r="AX28" i="2"/>
  <c r="E29" i="2"/>
  <c r="Q29" i="2"/>
  <c r="Q32" i="2"/>
  <c r="AB32" i="2"/>
  <c r="Q34" i="2"/>
  <c r="AB34" i="2"/>
  <c r="AR39" i="2"/>
  <c r="AV39" i="2"/>
  <c r="AZ39" i="2"/>
  <c r="M41" i="2"/>
  <c r="M42" i="2"/>
  <c r="M43" i="2"/>
  <c r="V44" i="2"/>
  <c r="AD44" i="2"/>
  <c r="Q45" i="2"/>
  <c r="V46" i="2"/>
  <c r="AD46" i="2"/>
  <c r="Q47" i="2"/>
  <c r="AD48" i="2"/>
  <c r="G8" i="1"/>
  <c r="L44" i="1"/>
  <c r="E45" i="1" s="1"/>
  <c r="F10" i="3" s="1"/>
  <c r="L28" i="1"/>
  <c r="L37" i="1"/>
  <c r="D41" i="1"/>
  <c r="D42" i="1" s="1"/>
  <c r="L50" i="1"/>
  <c r="L52" i="1"/>
  <c r="L73" i="1"/>
  <c r="L117" i="1"/>
  <c r="L125" i="1"/>
  <c r="L131" i="1"/>
  <c r="L145" i="1"/>
  <c r="L159" i="1"/>
  <c r="L162" i="1"/>
  <c r="L163" i="1"/>
  <c r="L164" i="1"/>
  <c r="L165" i="1"/>
  <c r="R21" i="11"/>
  <c r="L70" i="1"/>
  <c r="R21" i="2"/>
  <c r="C72" i="1"/>
  <c r="B2" i="12" l="1"/>
  <c r="E3" i="3"/>
  <c r="B2" i="10"/>
  <c r="AE4" i="11"/>
  <c r="AE4" i="2"/>
  <c r="AI10" i="2"/>
  <c r="G10" i="11"/>
  <c r="L29" i="1"/>
  <c r="G8" i="2"/>
  <c r="R26" i="11"/>
  <c r="R12" i="2"/>
  <c r="L51" i="1"/>
  <c r="R12" i="11"/>
  <c r="R23" i="2"/>
  <c r="R23" i="11"/>
  <c r="R35" i="11"/>
  <c r="G6" i="11"/>
  <c r="L19" i="1"/>
  <c r="G6" i="2"/>
  <c r="R37" i="11"/>
  <c r="G2" i="3"/>
  <c r="AK8" i="2"/>
  <c r="AK10" i="11"/>
  <c r="L35" i="1"/>
  <c r="C41" i="1"/>
  <c r="C42" i="1" l="1"/>
  <c r="E42" i="1" s="1"/>
  <c r="A60" i="9" s="1"/>
  <c r="A65" i="10" l="1"/>
  <c r="A68" i="11"/>
  <c r="A50" i="2"/>
</calcChain>
</file>

<file path=xl/sharedStrings.xml><?xml version="1.0" encoding="utf-8"?>
<sst xmlns="http://schemas.openxmlformats.org/spreadsheetml/2006/main" count="1546" uniqueCount="965">
  <si>
    <t>は必ず入力するところです。</t>
    <rPh sb="1" eb="2">
      <t>カナラ</t>
    </rPh>
    <rPh sb="3" eb="5">
      <t>ニュウリョク</t>
    </rPh>
    <phoneticPr fontId="3"/>
  </si>
  <si>
    <t>は必要に応じて入力するところです。</t>
    <rPh sb="1" eb="3">
      <t>ヒツヨウ</t>
    </rPh>
    <rPh sb="4" eb="5">
      <t>オウ</t>
    </rPh>
    <rPh sb="7" eb="9">
      <t>ニュウリョク</t>
    </rPh>
    <phoneticPr fontId="3"/>
  </si>
  <si>
    <t>①出場する部門を入力してください→</t>
    <rPh sb="1" eb="3">
      <t>シュツジョウ</t>
    </rPh>
    <rPh sb="5" eb="7">
      <t>ブモン</t>
    </rPh>
    <rPh sb="8" eb="10">
      <t>ニュウリョク</t>
    </rPh>
    <phoneticPr fontId="3"/>
  </si>
  <si>
    <t>②出場するパート入力してください→</t>
    <rPh sb="1" eb="3">
      <t>シュツジョウ</t>
    </rPh>
    <rPh sb="8" eb="10">
      <t>ニュウリョク</t>
    </rPh>
    <phoneticPr fontId="3"/>
  </si>
  <si>
    <t>団体名</t>
    <rPh sb="0" eb="3">
      <t>ダンタイメイ</t>
    </rPh>
    <phoneticPr fontId="3"/>
  </si>
  <si>
    <t>指揮者名</t>
    <rPh sb="0" eb="3">
      <t>シキシャ</t>
    </rPh>
    <rPh sb="3" eb="4">
      <t>メイ</t>
    </rPh>
    <phoneticPr fontId="3"/>
  </si>
  <si>
    <t>名</t>
    <rPh sb="0" eb="1">
      <t>メイ</t>
    </rPh>
    <phoneticPr fontId="3"/>
  </si>
  <si>
    <t>⑥演奏する課題曲を入力してください→</t>
    <rPh sb="1" eb="3">
      <t>エンソウ</t>
    </rPh>
    <rPh sb="5" eb="8">
      <t>カダイキョク</t>
    </rPh>
    <rPh sb="9" eb="11">
      <t>ニュウリョク</t>
    </rPh>
    <phoneticPr fontId="3"/>
  </si>
  <si>
    <t>曲名</t>
    <rPh sb="0" eb="2">
      <t>キョクメイ</t>
    </rPh>
    <phoneticPr fontId="3"/>
  </si>
  <si>
    <t>日本語</t>
    <rPh sb="0" eb="3">
      <t>ニホンゴ</t>
    </rPh>
    <phoneticPr fontId="3"/>
  </si>
  <si>
    <t>演奏時間</t>
    <rPh sb="0" eb="2">
      <t>エンソウ</t>
    </rPh>
    <rPh sb="2" eb="4">
      <t>ジカン</t>
    </rPh>
    <phoneticPr fontId="3"/>
  </si>
  <si>
    <t>原語</t>
    <rPh sb="0" eb="2">
      <t>ゲンゴ</t>
    </rPh>
    <phoneticPr fontId="3"/>
  </si>
  <si>
    <t>分</t>
    <rPh sb="0" eb="1">
      <t>フン</t>
    </rPh>
    <phoneticPr fontId="3"/>
  </si>
  <si>
    <t>組曲等の演奏部分
サブタイル
(日本語でよい)</t>
    <rPh sb="0" eb="2">
      <t>クミキョク</t>
    </rPh>
    <rPh sb="2" eb="3">
      <t>ナド</t>
    </rPh>
    <rPh sb="4" eb="6">
      <t>エンソウ</t>
    </rPh>
    <rPh sb="6" eb="8">
      <t>ブブン</t>
    </rPh>
    <rPh sb="16" eb="18">
      <t>ニホン</t>
    </rPh>
    <rPh sb="18" eb="19">
      <t>ゴ</t>
    </rPh>
    <phoneticPr fontId="3"/>
  </si>
  <si>
    <t>作曲者名(日本語)</t>
    <rPh sb="0" eb="3">
      <t>サッキョクシャ</t>
    </rPh>
    <rPh sb="3" eb="4">
      <t>メイ</t>
    </rPh>
    <rPh sb="5" eb="7">
      <t>ニホン</t>
    </rPh>
    <rPh sb="7" eb="8">
      <t>ゴ</t>
    </rPh>
    <phoneticPr fontId="3"/>
  </si>
  <si>
    <t>編曲者名(日本語)</t>
    <rPh sb="0" eb="3">
      <t>ヘンキョクシャ</t>
    </rPh>
    <rPh sb="3" eb="4">
      <t>メイ</t>
    </rPh>
    <rPh sb="5" eb="8">
      <t>ニホンゴ</t>
    </rPh>
    <phoneticPr fontId="3"/>
  </si>
  <si>
    <t>出版社(日本語)</t>
    <rPh sb="0" eb="3">
      <t>シュッパンシャ</t>
    </rPh>
    <rPh sb="4" eb="7">
      <t>ニホンゴ</t>
    </rPh>
    <phoneticPr fontId="3"/>
  </si>
  <si>
    <t>団体所属長名</t>
    <rPh sb="0" eb="2">
      <t>ダンタイ</t>
    </rPh>
    <rPh sb="2" eb="5">
      <t>ショゾクチョウ</t>
    </rPh>
    <rPh sb="5" eb="6">
      <t>メイ</t>
    </rPh>
    <phoneticPr fontId="3"/>
  </si>
  <si>
    <t>団体所在地</t>
    <rPh sb="0" eb="2">
      <t>ダンタイ</t>
    </rPh>
    <rPh sb="2" eb="5">
      <t>ショザイチ</t>
    </rPh>
    <phoneticPr fontId="3"/>
  </si>
  <si>
    <t>郵便番号</t>
    <rPh sb="0" eb="2">
      <t>ユウビン</t>
    </rPh>
    <rPh sb="2" eb="4">
      <t>バンゴウ</t>
    </rPh>
    <phoneticPr fontId="3"/>
  </si>
  <si>
    <t>電話</t>
    <rPh sb="0" eb="2">
      <t>デンワ</t>
    </rPh>
    <phoneticPr fontId="3"/>
  </si>
  <si>
    <t>住所</t>
    <rPh sb="0" eb="2">
      <t>ジュウショ</t>
    </rPh>
    <phoneticPr fontId="3"/>
  </si>
  <si>
    <t>責任者名</t>
    <rPh sb="0" eb="3">
      <t>セキニンシャ</t>
    </rPh>
    <rPh sb="3" eb="4">
      <t>メイ</t>
    </rPh>
    <phoneticPr fontId="3"/>
  </si>
  <si>
    <t>例）吹連　太郎</t>
    <rPh sb="0" eb="1">
      <t>レイ</t>
    </rPh>
    <rPh sb="2" eb="4">
      <t>スイレン</t>
    </rPh>
    <rPh sb="5" eb="7">
      <t>タロウ</t>
    </rPh>
    <phoneticPr fontId="10"/>
  </si>
  <si>
    <t>責任者</t>
    <rPh sb="0" eb="3">
      <t>セキニンシャ</t>
    </rPh>
    <phoneticPr fontId="3"/>
  </si>
  <si>
    <t>例）0123-56-7890</t>
    <rPh sb="0" eb="1">
      <t>レイ</t>
    </rPh>
    <phoneticPr fontId="10"/>
  </si>
  <si>
    <t>緊急連絡先（携帯電話）</t>
    <rPh sb="0" eb="2">
      <t>キンキュウ</t>
    </rPh>
    <rPh sb="2" eb="5">
      <t>レンラクサキ</t>
    </rPh>
    <rPh sb="6" eb="8">
      <t>ケイタイ</t>
    </rPh>
    <rPh sb="8" eb="10">
      <t>デンワ</t>
    </rPh>
    <phoneticPr fontId="3"/>
  </si>
  <si>
    <t>例）090-1234-5678</t>
    <rPh sb="0" eb="1">
      <t>レイ</t>
    </rPh>
    <phoneticPr fontId="10"/>
  </si>
  <si>
    <t>年</t>
    <rPh sb="0" eb="1">
      <t>ネン</t>
    </rPh>
    <phoneticPr fontId="10"/>
  </si>
  <si>
    <t>月</t>
    <rPh sb="0" eb="1">
      <t>ガツ</t>
    </rPh>
    <phoneticPr fontId="10"/>
  </si>
  <si>
    <t>日</t>
    <rPh sb="0" eb="1">
      <t>ニチ</t>
    </rPh>
    <phoneticPr fontId="10"/>
  </si>
  <si>
    <t>フリガナ</t>
    <phoneticPr fontId="3"/>
  </si>
  <si>
    <t>支部名</t>
    <rPh sb="0" eb="2">
      <t>シブ</t>
    </rPh>
    <rPh sb="2" eb="3">
      <t>メイ</t>
    </rPh>
    <phoneticPr fontId="10"/>
  </si>
  <si>
    <t>団 体 名</t>
    <rPh sb="0" eb="1">
      <t>ダン</t>
    </rPh>
    <rPh sb="2" eb="3">
      <t>カラダ</t>
    </rPh>
    <rPh sb="4" eb="5">
      <t>メイ</t>
    </rPh>
    <phoneticPr fontId="10"/>
  </si>
  <si>
    <t>登録者</t>
    <rPh sb="0" eb="3">
      <t>トウロクシャ</t>
    </rPh>
    <phoneticPr fontId="10"/>
  </si>
  <si>
    <t>名</t>
    <rPh sb="0" eb="1">
      <t>メイ</t>
    </rPh>
    <phoneticPr fontId="10"/>
  </si>
  <si>
    <t>うち演奏者</t>
    <rPh sb="2" eb="5">
      <t>エンソウシャ</t>
    </rPh>
    <phoneticPr fontId="10"/>
  </si>
  <si>
    <t>指 揮 者</t>
    <rPh sb="0" eb="1">
      <t>ユビ</t>
    </rPh>
    <rPh sb="2" eb="3">
      <t>キ</t>
    </rPh>
    <rPh sb="4" eb="5">
      <t>シャ</t>
    </rPh>
    <phoneticPr fontId="10"/>
  </si>
  <si>
    <t>課 題 曲</t>
    <rPh sb="0" eb="1">
      <t>カ</t>
    </rPh>
    <rPh sb="2" eb="3">
      <t>ダイ</t>
    </rPh>
    <rPh sb="4" eb="5">
      <t>キョク</t>
    </rPh>
    <phoneticPr fontId="10"/>
  </si>
  <si>
    <t>（曲名）</t>
    <rPh sb="1" eb="3">
      <t>キョクメイ</t>
    </rPh>
    <phoneticPr fontId="10"/>
  </si>
  <si>
    <t>自 由 曲</t>
    <rPh sb="0" eb="1">
      <t>ジ</t>
    </rPh>
    <rPh sb="2" eb="3">
      <t>ヨシ</t>
    </rPh>
    <rPh sb="4" eb="5">
      <t>キョク</t>
    </rPh>
    <phoneticPr fontId="10"/>
  </si>
  <si>
    <t>曲名</t>
    <rPh sb="0" eb="2">
      <t>キョクメイ</t>
    </rPh>
    <phoneticPr fontId="10"/>
  </si>
  <si>
    <t>秒</t>
    <rPh sb="0" eb="1">
      <t>ビョウ</t>
    </rPh>
    <phoneticPr fontId="10"/>
  </si>
  <si>
    <t>演奏時間</t>
    <rPh sb="0" eb="2">
      <t>エンソウ</t>
    </rPh>
    <rPh sb="2" eb="4">
      <t>ジカン</t>
    </rPh>
    <phoneticPr fontId="10"/>
  </si>
  <si>
    <t>分</t>
    <rPh sb="0" eb="1">
      <t>フン</t>
    </rPh>
    <phoneticPr fontId="10"/>
  </si>
  <si>
    <t>　自由曲の編曲手続きは</t>
    <rPh sb="1" eb="3">
      <t>ジユウ</t>
    </rPh>
    <rPh sb="3" eb="4">
      <t>キョク</t>
    </rPh>
    <rPh sb="5" eb="7">
      <t>ヘンキョク</t>
    </rPh>
    <rPh sb="7" eb="9">
      <t>テツヅ</t>
    </rPh>
    <phoneticPr fontId="10"/>
  </si>
  <si>
    <t>ピアノ
使　用</t>
    <rPh sb="4" eb="5">
      <t>シ</t>
    </rPh>
    <rPh sb="6" eb="7">
      <t>ヨウ</t>
    </rPh>
    <phoneticPr fontId="10"/>
  </si>
  <si>
    <t>使用する</t>
    <rPh sb="0" eb="2">
      <t>シヨウ</t>
    </rPh>
    <phoneticPr fontId="10"/>
  </si>
  <si>
    <t>使用しない</t>
    <rPh sb="0" eb="2">
      <t>シヨウ</t>
    </rPh>
    <phoneticPr fontId="10"/>
  </si>
  <si>
    <t>承諾します</t>
  </si>
  <si>
    <t>承諾しません</t>
    <rPh sb="0" eb="2">
      <t>ショウダク</t>
    </rPh>
    <phoneticPr fontId="10"/>
  </si>
  <si>
    <t>承諾します</t>
    <rPh sb="0" eb="2">
      <t>ショウダク</t>
    </rPh>
    <phoneticPr fontId="10"/>
  </si>
  <si>
    <t>月</t>
    <rPh sb="0" eb="1">
      <t>ツキ</t>
    </rPh>
    <phoneticPr fontId="10"/>
  </si>
  <si>
    <t>団体名</t>
    <rPh sb="0" eb="2">
      <t>ダンタイ</t>
    </rPh>
    <rPh sb="2" eb="3">
      <t>メイ</t>
    </rPh>
    <phoneticPr fontId="10"/>
  </si>
  <si>
    <t>団体所属長名</t>
    <rPh sb="0" eb="2">
      <t>ダンタイ</t>
    </rPh>
    <rPh sb="2" eb="5">
      <t>ショゾクチョウ</t>
    </rPh>
    <rPh sb="5" eb="6">
      <t>メイ</t>
    </rPh>
    <phoneticPr fontId="10"/>
  </si>
  <si>
    <t>職印</t>
    <rPh sb="0" eb="1">
      <t>ショク</t>
    </rPh>
    <rPh sb="1" eb="2">
      <t>イン</t>
    </rPh>
    <phoneticPr fontId="10"/>
  </si>
  <si>
    <t>責任者名</t>
    <rPh sb="0" eb="2">
      <t>セキニン</t>
    </rPh>
    <rPh sb="2" eb="3">
      <t>シャ</t>
    </rPh>
    <rPh sb="3" eb="4">
      <t>メイ</t>
    </rPh>
    <phoneticPr fontId="10"/>
  </si>
  <si>
    <t>印</t>
    <rPh sb="0" eb="1">
      <t>イン</t>
    </rPh>
    <phoneticPr fontId="10"/>
  </si>
  <si>
    <t>連絡先</t>
    <rPh sb="0" eb="3">
      <t>レンラクサキ</t>
    </rPh>
    <phoneticPr fontId="10"/>
  </si>
  <si>
    <t>（団体所在地）</t>
    <rPh sb="1" eb="3">
      <t>ダンタイ</t>
    </rPh>
    <rPh sb="3" eb="6">
      <t>ショザイチ</t>
    </rPh>
    <phoneticPr fontId="10"/>
  </si>
  <si>
    <t>住　所</t>
    <rPh sb="0" eb="1">
      <t>ジュウ</t>
    </rPh>
    <rPh sb="2" eb="3">
      <t>ショ</t>
    </rPh>
    <phoneticPr fontId="10"/>
  </si>
  <si>
    <t>（責任者自宅）</t>
    <rPh sb="1" eb="4">
      <t>セキニンシャ</t>
    </rPh>
    <rPh sb="4" eb="6">
      <t>ジタク</t>
    </rPh>
    <phoneticPr fontId="10"/>
  </si>
  <si>
    <t>（緊急連絡先・携帯電話など）</t>
    <rPh sb="1" eb="3">
      <t>キンキュウ</t>
    </rPh>
    <rPh sb="3" eb="6">
      <t>レンラクサキ</t>
    </rPh>
    <rPh sb="7" eb="9">
      <t>ケイタイ</t>
    </rPh>
    <rPh sb="9" eb="11">
      <t>デンワ</t>
    </rPh>
    <phoneticPr fontId="10"/>
  </si>
  <si>
    <t>大　分</t>
    <rPh sb="0" eb="1">
      <t>ダイ</t>
    </rPh>
    <rPh sb="2" eb="3">
      <t>ブン</t>
    </rPh>
    <phoneticPr fontId="10"/>
  </si>
  <si>
    <t>※吹奏楽コンクールプログラムに出演者名が記載されることを</t>
    <rPh sb="1" eb="4">
      <t>スイソウガク</t>
    </rPh>
    <rPh sb="15" eb="18">
      <t>シュツエンシャ</t>
    </rPh>
    <rPh sb="18" eb="19">
      <t>メイ</t>
    </rPh>
    <rPh sb="20" eb="22">
      <t>キサイ</t>
    </rPh>
    <phoneticPr fontId="10"/>
  </si>
  <si>
    <t>団体名</t>
    <rPh sb="0" eb="2">
      <t>ダンタイ</t>
    </rPh>
    <rPh sb="2" eb="3">
      <t>メイ</t>
    </rPh>
    <phoneticPr fontId="2"/>
  </si>
  <si>
    <t>）</t>
    <phoneticPr fontId="2"/>
  </si>
  <si>
    <t>指　揮</t>
    <phoneticPr fontId="2"/>
  </si>
  <si>
    <t>作曲</t>
    <rPh sb="0" eb="2">
      <t>サッキョク</t>
    </rPh>
    <phoneticPr fontId="2"/>
  </si>
  <si>
    <t>（フリガナ）</t>
    <phoneticPr fontId="2"/>
  </si>
  <si>
    <r>
      <t>　　【入力要領】
　　※ここに入力した曲名がプログラムの原稿となります。正確に入力してください。
　　※作曲者名のフリガナは放送原稿で必要です。作曲者名が原語のみの場合も必ず
　　　入力してください。
　　※未出版の曲を演奏する場合は，出版社（日本語）の欄に</t>
    </r>
    <r>
      <rPr>
        <b/>
        <sz val="11"/>
        <color indexed="10"/>
        <rFont val="AR丸ゴシック体M"/>
        <family val="3"/>
        <charset val="128"/>
      </rPr>
      <t>「未出版」</t>
    </r>
    <r>
      <rPr>
        <sz val="11"/>
        <rFont val="AR丸ゴシック体M"/>
        <family val="3"/>
        <charset val="128"/>
      </rPr>
      <t>と入力して
　　　ください。</t>
    </r>
    <rPh sb="15" eb="17">
      <t>ニュウリョク</t>
    </rPh>
    <rPh sb="19" eb="21">
      <t>キョクメイ</t>
    </rPh>
    <rPh sb="28" eb="30">
      <t>ゲンコウ</t>
    </rPh>
    <rPh sb="36" eb="38">
      <t>セイカク</t>
    </rPh>
    <rPh sb="39" eb="41">
      <t>ニュウリョク</t>
    </rPh>
    <rPh sb="52" eb="55">
      <t>サッキョクシャ</t>
    </rPh>
    <rPh sb="55" eb="56">
      <t>メイ</t>
    </rPh>
    <rPh sb="62" eb="64">
      <t>ホウソウ</t>
    </rPh>
    <rPh sb="64" eb="66">
      <t>ゲンコウ</t>
    </rPh>
    <rPh sb="67" eb="69">
      <t>ヒツヨウ</t>
    </rPh>
    <rPh sb="72" eb="75">
      <t>サッキョクシャ</t>
    </rPh>
    <rPh sb="75" eb="76">
      <t>メイ</t>
    </rPh>
    <rPh sb="77" eb="79">
      <t>ゲンゴ</t>
    </rPh>
    <rPh sb="82" eb="84">
      <t>バアイ</t>
    </rPh>
    <rPh sb="85" eb="86">
      <t>カナラ</t>
    </rPh>
    <rPh sb="91" eb="93">
      <t>ニュウリョク</t>
    </rPh>
    <rPh sb="104" eb="105">
      <t>ミ</t>
    </rPh>
    <rPh sb="105" eb="107">
      <t>シュッパン</t>
    </rPh>
    <rPh sb="108" eb="109">
      <t>キョク</t>
    </rPh>
    <rPh sb="110" eb="112">
      <t>エンソウ</t>
    </rPh>
    <rPh sb="114" eb="116">
      <t>バアイ</t>
    </rPh>
    <rPh sb="118" eb="121">
      <t>シュッパンシャ</t>
    </rPh>
    <rPh sb="122" eb="125">
      <t>ニホンゴ</t>
    </rPh>
    <rPh sb="127" eb="128">
      <t>ラン</t>
    </rPh>
    <rPh sb="130" eb="131">
      <t>ミ</t>
    </rPh>
    <rPh sb="131" eb="133">
      <t>シュッパン</t>
    </rPh>
    <rPh sb="135" eb="137">
      <t>ニュウリョク</t>
    </rPh>
    <phoneticPr fontId="3"/>
  </si>
  <si>
    <t>例）大分　県太</t>
    <rPh sb="0" eb="1">
      <t>レイ</t>
    </rPh>
    <rPh sb="2" eb="4">
      <t>オオイタ</t>
    </rPh>
    <rPh sb="5" eb="6">
      <t>ケン</t>
    </rPh>
    <rPh sb="6" eb="7">
      <t>ブト</t>
    </rPh>
    <phoneticPr fontId="10"/>
  </si>
  <si>
    <t>吹奏楽コンクール参加申込書</t>
    <rPh sb="0" eb="3">
      <t>スイソウガク</t>
    </rPh>
    <rPh sb="8" eb="10">
      <t>サンカ</t>
    </rPh>
    <rPh sb="10" eb="13">
      <t>モウシコミショ</t>
    </rPh>
    <phoneticPr fontId="2"/>
  </si>
  <si>
    <t>（九州吹連および支部兼用）</t>
    <rPh sb="1" eb="3">
      <t>キュウシュウ</t>
    </rPh>
    <rPh sb="3" eb="5">
      <t>スイレン</t>
    </rPh>
    <rPh sb="8" eb="10">
      <t>シブ</t>
    </rPh>
    <rPh sb="10" eb="12">
      <t>ケンヨウ</t>
    </rPh>
    <phoneticPr fontId="2"/>
  </si>
  <si>
    <t>フリガナ</t>
    <phoneticPr fontId="10"/>
  </si>
  <si>
    <t>フリガナ</t>
    <phoneticPr fontId="10"/>
  </si>
  <si>
    <t>フリガナ</t>
    <phoneticPr fontId="10"/>
  </si>
  <si>
    <t>演奏時間</t>
    <phoneticPr fontId="10"/>
  </si>
  <si>
    <t>（日本語）</t>
    <phoneticPr fontId="10"/>
  </si>
  <si>
    <t>分</t>
    <phoneticPr fontId="10"/>
  </si>
  <si>
    <t>（原　語）</t>
    <phoneticPr fontId="10"/>
  </si>
  <si>
    <t>分</t>
    <phoneticPr fontId="10"/>
  </si>
  <si>
    <t>演奏時間</t>
    <phoneticPr fontId="10"/>
  </si>
  <si>
    <t>作曲者</t>
    <phoneticPr fontId="10"/>
  </si>
  <si>
    <t>フリガナ</t>
    <phoneticPr fontId="10"/>
  </si>
  <si>
    <t>（日本語）</t>
    <phoneticPr fontId="10"/>
  </si>
  <si>
    <t>編曲者</t>
    <phoneticPr fontId="10"/>
  </si>
  <si>
    <t>出版社</t>
    <phoneticPr fontId="10"/>
  </si>
  <si>
    <t xml:space="preserve"> 済んでいる</t>
    <phoneticPr fontId="10"/>
  </si>
  <si>
    <t xml:space="preserve"> 済んでいない</t>
    <phoneticPr fontId="10"/>
  </si>
  <si>
    <t xml:space="preserve"> 出版されている楽譜（レンタルを含む）を使用しているので不要</t>
    <phoneticPr fontId="10"/>
  </si>
  <si>
    <t xml:space="preserve"> 権利消滅により不要</t>
    <phoneticPr fontId="10"/>
  </si>
  <si>
    <t xml:space="preserve"> オリジナル作品のため不要</t>
    <phoneticPr fontId="10"/>
  </si>
  <si>
    <t xml:space="preserve"> </t>
    <phoneticPr fontId="10"/>
  </si>
  <si>
    <t>〒</t>
    <phoneticPr fontId="10"/>
  </si>
  <si>
    <t>TEL</t>
    <phoneticPr fontId="10"/>
  </si>
  <si>
    <t>〒</t>
    <phoneticPr fontId="10"/>
  </si>
  <si>
    <t>TEL</t>
    <phoneticPr fontId="10"/>
  </si>
  <si>
    <t>TEL</t>
    <phoneticPr fontId="10"/>
  </si>
  <si>
    <t>グループ名「部門」</t>
    <rPh sb="4" eb="5">
      <t>メイ</t>
    </rPh>
    <rPh sb="6" eb="8">
      <t>ブモン</t>
    </rPh>
    <phoneticPr fontId="3"/>
  </si>
  <si>
    <t>高等学校</t>
    <rPh sb="0" eb="2">
      <t>コウトウ</t>
    </rPh>
    <rPh sb="2" eb="4">
      <t>ガッコウ</t>
    </rPh>
    <phoneticPr fontId="3"/>
  </si>
  <si>
    <t>大学</t>
    <rPh sb="0" eb="2">
      <t>ダイガク</t>
    </rPh>
    <phoneticPr fontId="3"/>
  </si>
  <si>
    <t>パート</t>
    <phoneticPr fontId="10"/>
  </si>
  <si>
    <t>課題曲</t>
    <rPh sb="0" eb="3">
      <t>カダイキョク</t>
    </rPh>
    <phoneticPr fontId="10"/>
  </si>
  <si>
    <t>職場・一般</t>
    <rPh sb="0" eb="2">
      <t>ショクバ</t>
    </rPh>
    <rPh sb="3" eb="5">
      <t>イッパン</t>
    </rPh>
    <phoneticPr fontId="3"/>
  </si>
  <si>
    <t>　【入力要領】
　　(例)「吹連　太郎」の形で入力してください。
　　　　必ず、苗字と名前の間を全角１文字開けて下さい。</t>
    <rPh sb="11" eb="12">
      <t>レイ</t>
    </rPh>
    <rPh sb="14" eb="16">
      <t>スイレン</t>
    </rPh>
    <rPh sb="17" eb="19">
      <t>タロウ</t>
    </rPh>
    <rPh sb="21" eb="22">
      <t>カタチ</t>
    </rPh>
    <rPh sb="23" eb="25">
      <t>ニュウリョク</t>
    </rPh>
    <rPh sb="37" eb="38">
      <t>カナラ</t>
    </rPh>
    <rPh sb="40" eb="42">
      <t>ミョウジ</t>
    </rPh>
    <rPh sb="43" eb="45">
      <t>ナマエ</t>
    </rPh>
    <rPh sb="46" eb="47">
      <t>アイダ</t>
    </rPh>
    <rPh sb="48" eb="50">
      <t>ゼンカク</t>
    </rPh>
    <rPh sb="51" eb="53">
      <t>モジ</t>
    </rPh>
    <rPh sb="53" eb="54">
      <t>ア</t>
    </rPh>
    <rPh sb="56" eb="57">
      <t>クダ</t>
    </rPh>
    <phoneticPr fontId="3"/>
  </si>
  <si>
    <t>　【入力要領】
　　※曲名は，省略せず各楽章まで詳細に記入してください。そのままプログラムと
　　　アナウンス原稿となります。
　　※曲名のフリガナは放送原稿で必要です。曲名が原語のみの場合も必ずどう読ん
　　　で欲しいか入力してください。
　　※組曲等を演奏する場合は，著作権の申請の際必要になりますので，必ず入力し
　　　てください。</t>
    <rPh sb="11" eb="13">
      <t>キョクメイ</t>
    </rPh>
    <rPh sb="15" eb="17">
      <t>ショウリャク</t>
    </rPh>
    <rPh sb="19" eb="20">
      <t>カク</t>
    </rPh>
    <rPh sb="20" eb="22">
      <t>ガクショウ</t>
    </rPh>
    <rPh sb="24" eb="26">
      <t>ショウサイ</t>
    </rPh>
    <rPh sb="27" eb="29">
      <t>キニュウ</t>
    </rPh>
    <rPh sb="55" eb="57">
      <t>ゲンコウ</t>
    </rPh>
    <rPh sb="67" eb="69">
      <t>キョクメイ</t>
    </rPh>
    <rPh sb="75" eb="77">
      <t>ホウソウ</t>
    </rPh>
    <rPh sb="77" eb="79">
      <t>ゲンコウ</t>
    </rPh>
    <rPh sb="80" eb="82">
      <t>ヒツヨウ</t>
    </rPh>
    <rPh sb="85" eb="87">
      <t>キョクメイ</t>
    </rPh>
    <rPh sb="88" eb="90">
      <t>ゲンゴ</t>
    </rPh>
    <rPh sb="93" eb="95">
      <t>バアイ</t>
    </rPh>
    <rPh sb="96" eb="97">
      <t>カナラ</t>
    </rPh>
    <rPh sb="100" eb="101">
      <t>ヨ</t>
    </rPh>
    <rPh sb="107" eb="108">
      <t>ホ</t>
    </rPh>
    <rPh sb="111" eb="113">
      <t>ニュウリョク</t>
    </rPh>
    <rPh sb="124" eb="126">
      <t>クミキョク</t>
    </rPh>
    <rPh sb="126" eb="127">
      <t>ナド</t>
    </rPh>
    <rPh sb="128" eb="130">
      <t>エンソウ</t>
    </rPh>
    <rPh sb="132" eb="134">
      <t>バアイ</t>
    </rPh>
    <rPh sb="136" eb="139">
      <t>チョサクケン</t>
    </rPh>
    <rPh sb="140" eb="142">
      <t>シンセイ</t>
    </rPh>
    <rPh sb="143" eb="144">
      <t>サイ</t>
    </rPh>
    <rPh sb="144" eb="146">
      <t>ヒツヨウ</t>
    </rPh>
    <rPh sb="154" eb="155">
      <t>カナラ</t>
    </rPh>
    <rPh sb="156" eb="158">
      <t>ニュウリョク</t>
    </rPh>
    <phoneticPr fontId="3"/>
  </si>
  <si>
    <t>です。</t>
    <phoneticPr fontId="2"/>
  </si>
  <si>
    <t>曲目は</t>
    <rPh sb="0" eb="2">
      <t>キョクモク</t>
    </rPh>
    <phoneticPr fontId="2"/>
  </si>
  <si>
    <t>確認</t>
    <rPh sb="0" eb="2">
      <t>カクニン</t>
    </rPh>
    <phoneticPr fontId="2"/>
  </si>
  <si>
    <t>↓</t>
    <phoneticPr fontId="2"/>
  </si>
  <si>
    <t>部門</t>
    <phoneticPr fontId="2"/>
  </si>
  <si>
    <r>
      <t xml:space="preserve">組曲等の
演奏部分
</t>
    </r>
    <r>
      <rPr>
        <sz val="7"/>
        <rFont val="ＭＳ ゴシック"/>
        <family val="3"/>
        <charset val="128"/>
      </rPr>
      <t>サブタイトル</t>
    </r>
    <r>
      <rPr>
        <sz val="9"/>
        <rFont val="ＭＳ ゴシック"/>
        <family val="3"/>
        <charset val="128"/>
      </rPr>
      <t xml:space="preserve">
</t>
    </r>
    <r>
      <rPr>
        <sz val="6"/>
        <rFont val="ＭＳ ゴシック"/>
        <family val="3"/>
        <charset val="128"/>
      </rPr>
      <t>（日本語でよい）</t>
    </r>
    <phoneticPr fontId="10"/>
  </si>
  <si>
    <t>　収録・販売されることを</t>
    <phoneticPr fontId="10"/>
  </si>
  <si>
    <t>※吹奏楽コンクールにおける当団体の演奏について、吹奏楽連盟指定の各社により、録音・写真撮影・ビデオ</t>
    <rPh sb="1" eb="4">
      <t>スイソウガク</t>
    </rPh>
    <rPh sb="13" eb="14">
      <t>トウ</t>
    </rPh>
    <rPh sb="14" eb="16">
      <t>ダンタイ</t>
    </rPh>
    <rPh sb="17" eb="19">
      <t>エンソウ</t>
    </rPh>
    <rPh sb="24" eb="27">
      <t>スイソウガク</t>
    </rPh>
    <rPh sb="27" eb="29">
      <t>レンメイ</t>
    </rPh>
    <rPh sb="29" eb="31">
      <t>シテイ</t>
    </rPh>
    <rPh sb="32" eb="34">
      <t>カクシャ</t>
    </rPh>
    <rPh sb="38" eb="40">
      <t>ロクオン</t>
    </rPh>
    <rPh sb="41" eb="43">
      <t>シャシン</t>
    </rPh>
    <rPh sb="43" eb="45">
      <t>サツエイ</t>
    </rPh>
    <phoneticPr fontId="10"/>
  </si>
  <si>
    <t>　上記内容により、申込金を添えて出場申込みを致します。</t>
    <rPh sb="1" eb="3">
      <t>ジョウキ</t>
    </rPh>
    <rPh sb="3" eb="5">
      <t>ナイヨウ</t>
    </rPh>
    <rPh sb="9" eb="11">
      <t>モウシコ</t>
    </rPh>
    <rPh sb="11" eb="12">
      <t>キン</t>
    </rPh>
    <rPh sb="13" eb="14">
      <t>ソ</t>
    </rPh>
    <rPh sb="16" eb="18">
      <t>シュツジョウ</t>
    </rPh>
    <rPh sb="18" eb="20">
      <t>モウシコ</t>
    </rPh>
    <rPh sb="22" eb="23">
      <t>イタ</t>
    </rPh>
    <phoneticPr fontId="10"/>
  </si>
  <si>
    <t>（曲名：</t>
    <rPh sb="1" eb="3">
      <t>キョクメイ</t>
    </rPh>
    <phoneticPr fontId="2"/>
  </si>
  <si>
    <t>吹奏楽部</t>
    <rPh sb="0" eb="2">
      <t>スイソウ</t>
    </rPh>
    <rPh sb="2" eb="3">
      <t>ガク</t>
    </rPh>
    <rPh sb="3" eb="4">
      <t>ブ</t>
    </rPh>
    <phoneticPr fontId="10"/>
  </si>
  <si>
    <t>器楽部</t>
    <rPh sb="0" eb="2">
      <t>キガク</t>
    </rPh>
    <rPh sb="2" eb="3">
      <t>ブ</t>
    </rPh>
    <phoneticPr fontId="10"/>
  </si>
  <si>
    <t>音楽部</t>
    <rPh sb="0" eb="2">
      <t>オンガク</t>
    </rPh>
    <rPh sb="2" eb="3">
      <t>ブ</t>
    </rPh>
    <phoneticPr fontId="10"/>
  </si>
  <si>
    <t>⑫ピアノ使用について→</t>
    <rPh sb="4" eb="6">
      <t>シヨウ</t>
    </rPh>
    <phoneticPr fontId="3"/>
  </si>
  <si>
    <t>⑬録音・写真撮影・ビデオ収録・販売に関する承諾について→</t>
    <rPh sb="1" eb="3">
      <t>ロクオン</t>
    </rPh>
    <rPh sb="4" eb="6">
      <t>シャシン</t>
    </rPh>
    <rPh sb="6" eb="8">
      <t>サツエイ</t>
    </rPh>
    <rPh sb="12" eb="14">
      <t>シュウロク</t>
    </rPh>
    <rPh sb="15" eb="17">
      <t>ハンバイ</t>
    </rPh>
    <rPh sb="18" eb="19">
      <t>カン</t>
    </rPh>
    <rPh sb="21" eb="23">
      <t>ショウダク</t>
    </rPh>
    <phoneticPr fontId="3"/>
  </si>
  <si>
    <t>フリガナ</t>
    <phoneticPr fontId="10"/>
  </si>
  <si>
    <t>フリガナ</t>
    <phoneticPr fontId="10"/>
  </si>
  <si>
    <t>フリガナ</t>
    <phoneticPr fontId="10"/>
  </si>
  <si>
    <t>演奏時間</t>
    <phoneticPr fontId="10"/>
  </si>
  <si>
    <t>（日本語）</t>
    <phoneticPr fontId="10"/>
  </si>
  <si>
    <t>分</t>
    <phoneticPr fontId="10"/>
  </si>
  <si>
    <t>（原　語）</t>
    <phoneticPr fontId="10"/>
  </si>
  <si>
    <r>
      <t xml:space="preserve">組曲等の
演奏部分
</t>
    </r>
    <r>
      <rPr>
        <sz val="7"/>
        <rFont val="ＭＳ ゴシック"/>
        <family val="3"/>
        <charset val="128"/>
      </rPr>
      <t>サブタイトル</t>
    </r>
    <r>
      <rPr>
        <sz val="9"/>
        <rFont val="ＭＳ ゴシック"/>
        <family val="3"/>
        <charset val="128"/>
      </rPr>
      <t xml:space="preserve">
</t>
    </r>
    <r>
      <rPr>
        <sz val="6"/>
        <rFont val="ＭＳ ゴシック"/>
        <family val="3"/>
        <charset val="128"/>
      </rPr>
      <t>（日本語でよい）</t>
    </r>
    <phoneticPr fontId="10"/>
  </si>
  <si>
    <t>分</t>
    <phoneticPr fontId="10"/>
  </si>
  <si>
    <t>演奏時間</t>
    <phoneticPr fontId="10"/>
  </si>
  <si>
    <t>作曲者</t>
    <phoneticPr fontId="10"/>
  </si>
  <si>
    <t>フリガナ</t>
    <phoneticPr fontId="10"/>
  </si>
  <si>
    <t>（日本語）</t>
    <phoneticPr fontId="10"/>
  </si>
  <si>
    <t>編曲者</t>
    <phoneticPr fontId="10"/>
  </si>
  <si>
    <t>出版社</t>
    <phoneticPr fontId="10"/>
  </si>
  <si>
    <t xml:space="preserve"> 済んでいる</t>
    <phoneticPr fontId="10"/>
  </si>
  <si>
    <t xml:space="preserve"> 済んでいない</t>
    <phoneticPr fontId="10"/>
  </si>
  <si>
    <t xml:space="preserve"> 出版されている楽譜（レンタルを含む）を使用しているので不要</t>
    <phoneticPr fontId="10"/>
  </si>
  <si>
    <t xml:space="preserve"> 権利消滅により不要</t>
    <phoneticPr fontId="10"/>
  </si>
  <si>
    <t xml:space="preserve"> オリジナル作品のため不要</t>
    <phoneticPr fontId="10"/>
  </si>
  <si>
    <t xml:space="preserve"> </t>
    <phoneticPr fontId="10"/>
  </si>
  <si>
    <t>　収録・販売されることを</t>
    <phoneticPr fontId="10"/>
  </si>
  <si>
    <t>〒</t>
    <phoneticPr fontId="10"/>
  </si>
  <si>
    <t>TEL</t>
    <phoneticPr fontId="10"/>
  </si>
  <si>
    <t>〒</t>
    <phoneticPr fontId="10"/>
  </si>
  <si>
    <t>TEL</t>
    <phoneticPr fontId="10"/>
  </si>
  <si>
    <t>TEL</t>
    <phoneticPr fontId="10"/>
  </si>
  <si>
    <t>参加料</t>
    <rPh sb="0" eb="2">
      <t>サンカ</t>
    </rPh>
    <rPh sb="2" eb="3">
      <t>リョウ</t>
    </rPh>
    <phoneticPr fontId="2"/>
  </si>
  <si>
    <t>エントリー料</t>
    <rPh sb="5" eb="6">
      <t>リョウ</t>
    </rPh>
    <phoneticPr fontId="2"/>
  </si>
  <si>
    <t>金額</t>
    <rPh sb="0" eb="2">
      <t>キンガク</t>
    </rPh>
    <phoneticPr fontId="2"/>
  </si>
  <si>
    <t>←この金額を持参</t>
    <rPh sb="3" eb="5">
      <t>キンガク</t>
    </rPh>
    <rPh sb="6" eb="8">
      <t>ジサン</t>
    </rPh>
    <phoneticPr fontId="2"/>
  </si>
  <si>
    <t>　</t>
    <phoneticPr fontId="2"/>
  </si>
  <si>
    <t>部
門</t>
    <rPh sb="0" eb="1">
      <t>ブ</t>
    </rPh>
    <rPh sb="2" eb="3">
      <t>モン</t>
    </rPh>
    <phoneticPr fontId="2"/>
  </si>
  <si>
    <t>団
体</t>
    <rPh sb="0" eb="1">
      <t>ダン</t>
    </rPh>
    <rPh sb="2" eb="3">
      <t>タイ</t>
    </rPh>
    <phoneticPr fontId="2"/>
  </si>
  <si>
    <t>曲
名</t>
    <rPh sb="0" eb="1">
      <t>キョク</t>
    </rPh>
    <rPh sb="2" eb="3">
      <t>メイ</t>
    </rPh>
    <phoneticPr fontId="2"/>
  </si>
  <si>
    <t>作
曲</t>
    <rPh sb="0" eb="1">
      <t>サク</t>
    </rPh>
    <rPh sb="2" eb="3">
      <t>キョク</t>
    </rPh>
    <phoneticPr fontId="2"/>
  </si>
  <si>
    <t>編
曲</t>
    <rPh sb="0" eb="1">
      <t>ヘン</t>
    </rPh>
    <rPh sb="2" eb="3">
      <t>キョク</t>
    </rPh>
    <phoneticPr fontId="2"/>
  </si>
  <si>
    <t>指
揮</t>
    <rPh sb="0" eb="1">
      <t>ユビ</t>
    </rPh>
    <rPh sb="2" eb="3">
      <t>キ</t>
    </rPh>
    <phoneticPr fontId="2"/>
  </si>
  <si>
    <t>出
版</t>
    <rPh sb="0" eb="1">
      <t>デ</t>
    </rPh>
    <rPh sb="2" eb="3">
      <t>ハン</t>
    </rPh>
    <phoneticPr fontId="2"/>
  </si>
  <si>
    <t>この枠内に、演奏曲目のフルスコアの１ページ目を</t>
    <rPh sb="2" eb="4">
      <t>ワクナイ</t>
    </rPh>
    <rPh sb="6" eb="8">
      <t>エンソウ</t>
    </rPh>
    <rPh sb="8" eb="10">
      <t>キョクモク</t>
    </rPh>
    <rPh sb="21" eb="22">
      <t>メ</t>
    </rPh>
    <phoneticPr fontId="2"/>
  </si>
  <si>
    <t>Ｂ５版でコピーして、貼付してください。</t>
    <rPh sb="10" eb="12">
      <t>チョウフ</t>
    </rPh>
    <phoneticPr fontId="2"/>
  </si>
  <si>
    <t>　　　　　　　　◎演奏曲目のフルスコア【表紙or１ページ目】コピー</t>
    <rPh sb="9" eb="11">
      <t>エンソウ</t>
    </rPh>
    <rPh sb="11" eb="13">
      <t>キョクモク</t>
    </rPh>
    <rPh sb="20" eb="22">
      <t>ヒョウシ</t>
    </rPh>
    <phoneticPr fontId="2"/>
  </si>
  <si>
    <t>　　　　　　　　◎演奏曲目のフルスコア【編成表】コピー</t>
    <rPh sb="9" eb="11">
      <t>エンソウ</t>
    </rPh>
    <rPh sb="11" eb="13">
      <t>キョクモク</t>
    </rPh>
    <rPh sb="20" eb="22">
      <t>ヘンセイ</t>
    </rPh>
    <rPh sb="22" eb="23">
      <t>ヒョウ</t>
    </rPh>
    <phoneticPr fontId="2"/>
  </si>
  <si>
    <t>　　　　　・譜面に記載されている楽器と別の楽器を使用する場合は編曲行為となります。</t>
    <rPh sb="6" eb="8">
      <t>フメン</t>
    </rPh>
    <rPh sb="9" eb="11">
      <t>キサイ</t>
    </rPh>
    <rPh sb="16" eb="18">
      <t>ガッキ</t>
    </rPh>
    <rPh sb="19" eb="20">
      <t>ベツ</t>
    </rPh>
    <rPh sb="21" eb="23">
      <t>ガッキ</t>
    </rPh>
    <rPh sb="24" eb="26">
      <t>シヨウ</t>
    </rPh>
    <rPh sb="28" eb="30">
      <t>バアイ</t>
    </rPh>
    <rPh sb="31" eb="33">
      <t>ヘンキョク</t>
    </rPh>
    <rPh sb="33" eb="35">
      <t>コウイ</t>
    </rPh>
    <phoneticPr fontId="2"/>
  </si>
  <si>
    <t>　　　　　・著作権保護期間にある楽曲を編曲する場合は著作権者からの編曲許諾が必要になります。</t>
    <rPh sb="6" eb="9">
      <t>チョサクケン</t>
    </rPh>
    <rPh sb="9" eb="11">
      <t>ホゴ</t>
    </rPh>
    <rPh sb="11" eb="13">
      <t>キカン</t>
    </rPh>
    <rPh sb="16" eb="18">
      <t>ガッキョク</t>
    </rPh>
    <rPh sb="19" eb="21">
      <t>ヘンキョク</t>
    </rPh>
    <rPh sb="23" eb="25">
      <t>バアイ</t>
    </rPh>
    <rPh sb="26" eb="29">
      <t>チョサクケン</t>
    </rPh>
    <rPh sb="29" eb="30">
      <t>シャ</t>
    </rPh>
    <rPh sb="33" eb="35">
      <t>ヘンキョク</t>
    </rPh>
    <rPh sb="35" eb="37">
      <t>キョダク</t>
    </rPh>
    <rPh sb="38" eb="40">
      <t>ヒツヨウ</t>
    </rPh>
    <phoneticPr fontId="2"/>
  </si>
  <si>
    <t>　　　　　・必ず出版社に連絡をし、編曲許諾証を発行してもらってください。許諾証コピーを貼付</t>
    <rPh sb="6" eb="7">
      <t>カナラ</t>
    </rPh>
    <rPh sb="8" eb="11">
      <t>シュッパンシャ</t>
    </rPh>
    <rPh sb="12" eb="14">
      <t>レンラク</t>
    </rPh>
    <rPh sb="17" eb="19">
      <t>ヘンキョク</t>
    </rPh>
    <rPh sb="19" eb="21">
      <t>キョダク</t>
    </rPh>
    <rPh sb="21" eb="22">
      <t>ショウ</t>
    </rPh>
    <rPh sb="23" eb="25">
      <t>ハッコウ</t>
    </rPh>
    <rPh sb="36" eb="38">
      <t>キョダク</t>
    </rPh>
    <rPh sb="38" eb="39">
      <t>ショウ</t>
    </rPh>
    <rPh sb="43" eb="45">
      <t>チョウフ</t>
    </rPh>
    <phoneticPr fontId="2"/>
  </si>
  <si>
    <t>　　　　　　して下さい。</t>
    <rPh sb="8" eb="9">
      <t>クダ</t>
    </rPh>
    <phoneticPr fontId="2"/>
  </si>
  <si>
    <t>　　　　　・未出版の場合と同様です。</t>
    <rPh sb="6" eb="9">
      <t>ミシュッパン</t>
    </rPh>
    <rPh sb="10" eb="12">
      <t>バアイ</t>
    </rPh>
    <rPh sb="13" eb="15">
      <t>ドウヨウ</t>
    </rPh>
    <phoneticPr fontId="2"/>
  </si>
  <si>
    <t>⑪オーケストラ等曲の吹奏楽への編曲手続きについて入力してください→</t>
    <rPh sb="7" eb="8">
      <t>トウ</t>
    </rPh>
    <rPh sb="8" eb="9">
      <t>キョク</t>
    </rPh>
    <rPh sb="10" eb="13">
      <t>スイソウガク</t>
    </rPh>
    <rPh sb="15" eb="17">
      <t>ヘンキョク</t>
    </rPh>
    <rPh sb="17" eb="19">
      <t>テツヅ</t>
    </rPh>
    <rPh sb="24" eb="26">
      <t>ニュウリョク</t>
    </rPh>
    <phoneticPr fontId="3"/>
  </si>
  <si>
    <r>
      <t xml:space="preserve"> このシートに入力後，</t>
    </r>
    <r>
      <rPr>
        <b/>
        <sz val="11"/>
        <color indexed="10"/>
        <rFont val="AR丸ゴシック体M"/>
        <family val="3"/>
        <charset val="128"/>
      </rPr>
      <t>提出書類のシートを選択</t>
    </r>
    <r>
      <rPr>
        <sz val="11"/>
        <rFont val="AR丸ゴシック体M"/>
        <family val="3"/>
        <charset val="128"/>
      </rPr>
      <t xml:space="preserve">・印刷、入力ミスがないか確認、
</t>
    </r>
    <r>
      <rPr>
        <b/>
        <sz val="11"/>
        <color indexed="10"/>
        <rFont val="AR丸ゴシック体M"/>
        <family val="3"/>
        <charset val="128"/>
      </rPr>
      <t>公印，責任者印を押印</t>
    </r>
    <r>
      <rPr>
        <sz val="11"/>
        <rFont val="AR丸ゴシック体M"/>
        <family val="3"/>
        <charset val="128"/>
      </rPr>
      <t xml:space="preserve">し，提出してください。
</t>
    </r>
    <rPh sb="7" eb="9">
      <t>ニュウリョク</t>
    </rPh>
    <rPh sb="9" eb="10">
      <t>ゴ</t>
    </rPh>
    <rPh sb="11" eb="13">
      <t>テイシュツ</t>
    </rPh>
    <rPh sb="13" eb="15">
      <t>ショルイ</t>
    </rPh>
    <rPh sb="20" eb="22">
      <t>センタク</t>
    </rPh>
    <rPh sb="23" eb="25">
      <t>インサツ</t>
    </rPh>
    <rPh sb="26" eb="28">
      <t>ニュウリョク</t>
    </rPh>
    <rPh sb="34" eb="36">
      <t>カクニン</t>
    </rPh>
    <rPh sb="38" eb="40">
      <t>コウイン</t>
    </rPh>
    <rPh sb="41" eb="44">
      <t>セキニンシャ</t>
    </rPh>
    <rPh sb="44" eb="45">
      <t>イン</t>
    </rPh>
    <rPh sb="46" eb="48">
      <t>オウイン</t>
    </rPh>
    <rPh sb="50" eb="52">
      <t>テイシュツ</t>
    </rPh>
    <phoneticPr fontId="3"/>
  </si>
  <si>
    <t>　　　　　　　　　　演奏曲目【編曲許諾証】コピー</t>
  </si>
  <si>
    <t>（注：楽曲名・作曲者・編曲者・出版社・編成が分かるもの）</t>
    <phoneticPr fontId="2"/>
  </si>
  <si>
    <t>　　　</t>
    <phoneticPr fontId="2"/>
  </si>
  <si>
    <t>　　　　　　　　◎以下、該当項目の場合</t>
    <rPh sb="9" eb="11">
      <t>イカ</t>
    </rPh>
    <rPh sb="12" eb="14">
      <t>ガイトウ</t>
    </rPh>
    <rPh sb="14" eb="16">
      <t>コウモク</t>
    </rPh>
    <phoneticPr fontId="2"/>
  </si>
  <si>
    <t>〔該当項目〕</t>
    <rPh sb="1" eb="3">
      <t>ガイトウ</t>
    </rPh>
    <rPh sb="3" eb="5">
      <t>コウモク</t>
    </rPh>
    <phoneticPr fontId="2"/>
  </si>
  <si>
    <t>　　　　　　　但し、既に編曲作品として出版・レンタルされている楽譜を購入し、その譜面通り</t>
    <rPh sb="7" eb="8">
      <t>タダ</t>
    </rPh>
    <rPh sb="10" eb="11">
      <t>スデ</t>
    </rPh>
    <rPh sb="12" eb="14">
      <t>ヘンキョク</t>
    </rPh>
    <rPh sb="14" eb="16">
      <t>サクヒン</t>
    </rPh>
    <rPh sb="19" eb="21">
      <t>シュッパン</t>
    </rPh>
    <rPh sb="31" eb="33">
      <t>ガクフ</t>
    </rPh>
    <rPh sb="34" eb="36">
      <t>コウニュウ</t>
    </rPh>
    <rPh sb="40" eb="42">
      <t>フメン</t>
    </rPh>
    <rPh sb="42" eb="43">
      <t>ドオリ</t>
    </rPh>
    <phoneticPr fontId="2"/>
  </si>
  <si>
    <t>　　　　　　演奏する場合を除く。</t>
    <rPh sb="13" eb="14">
      <t>ノゾ</t>
    </rPh>
    <phoneticPr fontId="2"/>
  </si>
  <si>
    <t>ギター部管楽班</t>
    <rPh sb="3" eb="4">
      <t>ブ</t>
    </rPh>
    <rPh sb="4" eb="6">
      <t>カンガク</t>
    </rPh>
    <rPh sb="6" eb="7">
      <t>ハン</t>
    </rPh>
    <phoneticPr fontId="10"/>
  </si>
  <si>
    <t>ブラスバンド部</t>
    <rPh sb="6" eb="7">
      <t>ブ</t>
    </rPh>
    <phoneticPr fontId="10"/>
  </si>
  <si>
    <t>金管バンド</t>
    <rPh sb="0" eb="2">
      <t>キンカン</t>
    </rPh>
    <phoneticPr fontId="10"/>
  </si>
  <si>
    <t>アコード</t>
  </si>
  <si>
    <t>アムステルミュージック</t>
  </si>
  <si>
    <t>アルフレッド</t>
  </si>
  <si>
    <t>アトリエ・エム</t>
  </si>
  <si>
    <t>アングロミュージック</t>
  </si>
  <si>
    <t>イベルムジク</t>
  </si>
  <si>
    <t>ウィンガート・ジョーンズ</t>
  </si>
  <si>
    <t>エイトカンパニー</t>
  </si>
  <si>
    <t>エドウィン・カルムス社</t>
  </si>
  <si>
    <t>Ｍ２plan</t>
  </si>
  <si>
    <t>オクト出版</t>
  </si>
  <si>
    <t>音楽之友社</t>
  </si>
  <si>
    <t>カーナウミュージック</t>
  </si>
  <si>
    <t>カフア</t>
  </si>
  <si>
    <t>クロードＴスミス出版</t>
  </si>
  <si>
    <t>サザンミュージック</t>
  </si>
  <si>
    <t>サム・フォックス</t>
  </si>
  <si>
    <t>ジオス</t>
  </si>
  <si>
    <t>全音</t>
  </si>
  <si>
    <t>全日本吹奏楽連盟</t>
  </si>
  <si>
    <t>スタジオミュージック</t>
  </si>
  <si>
    <t>すみや</t>
  </si>
  <si>
    <t>ティーダ出版</t>
  </si>
  <si>
    <t>デ・ハスケ</t>
  </si>
  <si>
    <t>デュラン</t>
  </si>
  <si>
    <t>東亜音楽社</t>
  </si>
  <si>
    <t>東芝ＥＭＩ</t>
  </si>
  <si>
    <t>バーンハウス</t>
  </si>
  <si>
    <t>ハインズレー</t>
  </si>
  <si>
    <t>バトンミュージック</t>
  </si>
  <si>
    <t>ＢＭＧ</t>
  </si>
  <si>
    <t>ブージー＆ホークス</t>
  </si>
  <si>
    <t>フォスターミュージック</t>
  </si>
  <si>
    <t>ブレーン</t>
  </si>
  <si>
    <t>ベリアト</t>
  </si>
  <si>
    <t>ベルウィン</t>
  </si>
  <si>
    <t>未出版</t>
  </si>
  <si>
    <t>ミトロパミュージック</t>
  </si>
  <si>
    <t>ミュージックエイト</t>
  </si>
  <si>
    <t>ヤマハ</t>
  </si>
  <si>
    <t>ユニバーサル</t>
  </si>
  <si>
    <t>ラディック・マスターズ</t>
  </si>
  <si>
    <t>ラディック・ミュージック</t>
  </si>
  <si>
    <r>
      <t>　　【記入要領】
　　※吹奏楽コンクールにおける演奏について，吹奏楽連盟協定の各社により，録音・
　　　写真撮影・ビデオ収録・販売されることを承諾するかについて答えください。
　　１．承諾する　→</t>
    </r>
    <r>
      <rPr>
        <b/>
        <sz val="11"/>
        <rFont val="AR丸ゴシック体M"/>
        <family val="3"/>
        <charset val="128"/>
      </rPr>
      <t>１</t>
    </r>
    <r>
      <rPr>
        <sz val="11"/>
        <rFont val="AR丸ゴシック体M"/>
        <family val="3"/>
        <charset val="128"/>
      </rPr>
      <t xml:space="preserve">
　　２．承諾しない→</t>
    </r>
    <r>
      <rPr>
        <b/>
        <sz val="11"/>
        <rFont val="AR丸ゴシック体M"/>
        <family val="3"/>
        <charset val="128"/>
      </rPr>
      <t>２　</t>
    </r>
    <r>
      <rPr>
        <sz val="11"/>
        <rFont val="AR丸ゴシック体M"/>
        <family val="3"/>
        <charset val="128"/>
      </rPr>
      <t>（録音・撮影されません）</t>
    </r>
    <rPh sb="12" eb="15">
      <t>スイソウガク</t>
    </rPh>
    <rPh sb="24" eb="26">
      <t>エンソウ</t>
    </rPh>
    <rPh sb="31" eb="34">
      <t>スイソウガク</t>
    </rPh>
    <rPh sb="34" eb="36">
      <t>レンメイ</t>
    </rPh>
    <rPh sb="36" eb="38">
      <t>キョウテイ</t>
    </rPh>
    <rPh sb="39" eb="41">
      <t>カクシャ</t>
    </rPh>
    <rPh sb="45" eb="47">
      <t>ロクオン</t>
    </rPh>
    <rPh sb="52" eb="54">
      <t>シャシン</t>
    </rPh>
    <rPh sb="54" eb="56">
      <t>サツエイ</t>
    </rPh>
    <rPh sb="60" eb="62">
      <t>シュウロク</t>
    </rPh>
    <rPh sb="63" eb="65">
      <t>ハンバイ</t>
    </rPh>
    <rPh sb="71" eb="73">
      <t>ショウダク</t>
    </rPh>
    <rPh sb="80" eb="81">
      <t>コタ</t>
    </rPh>
    <rPh sb="92" eb="94">
      <t>ショウダク</t>
    </rPh>
    <rPh sb="104" eb="106">
      <t>ショウダク</t>
    </rPh>
    <rPh sb="113" eb="115">
      <t>ロクオン</t>
    </rPh>
    <rPh sb="116" eb="118">
      <t>サツエイ</t>
    </rPh>
    <phoneticPr fontId="3"/>
  </si>
  <si>
    <r>
      <t>　　【入力要領】
　　１．済んでいる　　　　　　　　　　　　　　　　　　　　　　　　</t>
    </r>
    <r>
      <rPr>
        <sz val="11"/>
        <rFont val="AR丸ゴシック体M"/>
        <family val="3"/>
        <charset val="128"/>
      </rPr>
      <t>　</t>
    </r>
    <r>
      <rPr>
        <sz val="11"/>
        <rFont val="AR丸ゴシック体M"/>
        <family val="3"/>
        <charset val="128"/>
      </rPr>
      <t>→</t>
    </r>
    <r>
      <rPr>
        <b/>
        <sz val="11"/>
        <rFont val="AR丸ゴシック体M"/>
        <family val="3"/>
        <charset val="128"/>
      </rPr>
      <t>１</t>
    </r>
    <r>
      <rPr>
        <sz val="11"/>
        <rFont val="AR丸ゴシック体M"/>
        <family val="3"/>
        <charset val="128"/>
      </rPr>
      <t xml:space="preserve">
　　２．済んでいない　　　　　　　　　　　　　　　　　　　　　　　　→</t>
    </r>
    <r>
      <rPr>
        <b/>
        <sz val="11"/>
        <rFont val="AR丸ゴシック体M"/>
        <family val="3"/>
        <charset val="128"/>
      </rPr>
      <t>２</t>
    </r>
    <r>
      <rPr>
        <sz val="11"/>
        <rFont val="AR丸ゴシック体M"/>
        <family val="3"/>
        <charset val="128"/>
      </rPr>
      <t xml:space="preserve">
　　３．出版されている楽譜(レンタル譜を含む)を使用しているので不要　→</t>
    </r>
    <r>
      <rPr>
        <b/>
        <sz val="11"/>
        <rFont val="AR丸ゴシック体M"/>
        <family val="3"/>
        <charset val="128"/>
      </rPr>
      <t>３</t>
    </r>
    <r>
      <rPr>
        <sz val="11"/>
        <rFont val="AR丸ゴシック体M"/>
        <family val="3"/>
        <charset val="128"/>
      </rPr>
      <t xml:space="preserve">
　　４．著作権消滅により不要　　　　　　　　　　　　　　　　　　　　→</t>
    </r>
    <r>
      <rPr>
        <b/>
        <sz val="11"/>
        <rFont val="AR丸ゴシック体M"/>
        <family val="3"/>
        <charset val="128"/>
      </rPr>
      <t>４</t>
    </r>
    <r>
      <rPr>
        <sz val="11"/>
        <rFont val="AR丸ゴシック体M"/>
        <family val="3"/>
        <charset val="128"/>
      </rPr>
      <t xml:space="preserve">
　　５．</t>
    </r>
    <r>
      <rPr>
        <b/>
        <sz val="11"/>
        <rFont val="AR丸ゴシック体M"/>
        <family val="3"/>
        <charset val="128"/>
      </rPr>
      <t>吹奏楽オリジナル作品</t>
    </r>
    <r>
      <rPr>
        <sz val="11"/>
        <rFont val="AR丸ゴシック体M"/>
        <family val="3"/>
        <charset val="128"/>
      </rPr>
      <t>のため編曲不要（吹奏楽曲はこちら）　　</t>
    </r>
    <r>
      <rPr>
        <sz val="11"/>
        <rFont val="AR丸ゴシック体M"/>
        <family val="3"/>
        <charset val="128"/>
      </rPr>
      <t xml:space="preserve"> </t>
    </r>
    <r>
      <rPr>
        <sz val="11"/>
        <rFont val="AR丸ゴシック体M"/>
        <family val="3"/>
        <charset val="128"/>
      </rPr>
      <t>→</t>
    </r>
    <r>
      <rPr>
        <b/>
        <sz val="11"/>
        <rFont val="AR丸ゴシック体M"/>
        <family val="3"/>
        <charset val="128"/>
      </rPr>
      <t>５</t>
    </r>
    <rPh sb="13" eb="14">
      <t>ス</t>
    </rPh>
    <rPh sb="50" eb="51">
      <t>ス</t>
    </rPh>
    <rPh sb="87" eb="89">
      <t>シュッパン</t>
    </rPh>
    <rPh sb="94" eb="96">
      <t>ガクフ</t>
    </rPh>
    <rPh sb="101" eb="102">
      <t>フ</t>
    </rPh>
    <rPh sb="103" eb="104">
      <t>フク</t>
    </rPh>
    <rPh sb="107" eb="109">
      <t>シヨウ</t>
    </rPh>
    <rPh sb="115" eb="117">
      <t>フヨウ</t>
    </rPh>
    <rPh sb="125" eb="128">
      <t>チョサクケン</t>
    </rPh>
    <rPh sb="128" eb="130">
      <t>ショウメツ</t>
    </rPh>
    <rPh sb="133" eb="135">
      <t>フヨウ</t>
    </rPh>
    <rPh sb="162" eb="165">
      <t>スイソウガク</t>
    </rPh>
    <rPh sb="170" eb="172">
      <t>サクヒン</t>
    </rPh>
    <rPh sb="175" eb="177">
      <t>ヘンキョク</t>
    </rPh>
    <rPh sb="177" eb="179">
      <t>フヨウ</t>
    </rPh>
    <rPh sb="180" eb="183">
      <t>スイソウガク</t>
    </rPh>
    <phoneticPr fontId="3"/>
  </si>
  <si>
    <t>部活動名</t>
    <rPh sb="0" eb="3">
      <t>ブカツドウ</t>
    </rPh>
    <rPh sb="3" eb="4">
      <t>メイ</t>
    </rPh>
    <phoneticPr fontId="2"/>
  </si>
  <si>
    <t>名以内</t>
    <rPh sb="0" eb="1">
      <t>メイ</t>
    </rPh>
    <rPh sb="1" eb="3">
      <t>イナイ</t>
    </rPh>
    <phoneticPr fontId="2"/>
  </si>
  <si>
    <t>演奏人員</t>
    <rPh sb="0" eb="2">
      <t>エンソウ</t>
    </rPh>
    <rPh sb="2" eb="4">
      <t>ジンイン</t>
    </rPh>
    <phoneticPr fontId="2"/>
  </si>
  <si>
    <t>⑧、⑦曲の作曲者等について入力してください。</t>
    <rPh sb="3" eb="4">
      <t>キョク</t>
    </rPh>
    <rPh sb="5" eb="8">
      <t>サッキョクシャ</t>
    </rPh>
    <rPh sb="8" eb="9">
      <t>ナド</t>
    </rPh>
    <rPh sb="13" eb="15">
      <t>ニュウリョク</t>
    </rPh>
    <phoneticPr fontId="3"/>
  </si>
  <si>
    <t>ユニバース</t>
    <phoneticPr fontId="2"/>
  </si>
  <si>
    <t>カワイ出版</t>
    <rPh sb="3" eb="5">
      <t>シュッパン</t>
    </rPh>
    <phoneticPr fontId="2"/>
  </si>
  <si>
    <t>オフィスタクト</t>
    <phoneticPr fontId="2"/>
  </si>
  <si>
    <t>フランコ・コロンボ</t>
    <phoneticPr fontId="2"/>
  </si>
  <si>
    <t>ホシナ ミュージック オフィス</t>
    <phoneticPr fontId="2"/>
  </si>
  <si>
    <t>ルドウィグ・マスターズ</t>
    <phoneticPr fontId="2"/>
  </si>
  <si>
    <r>
      <t>　　【入力要領】
　　※ここに入力した曲名がプログラムの原稿となります。正確に入力してください。
　　※作曲者名のフリガナは放送原稿で必要です。作曲者名が原語のみの場合も必ず
　　　入力してください。
　　※未出版の曲を演奏する場合は，</t>
    </r>
    <r>
      <rPr>
        <b/>
        <sz val="11"/>
        <color indexed="10"/>
        <rFont val="AR丸ゴシック体M"/>
        <family val="3"/>
        <charset val="128"/>
      </rPr>
      <t>未出版　</t>
    </r>
    <r>
      <rPr>
        <sz val="11"/>
        <rFont val="AR丸ゴシック体M"/>
        <family val="3"/>
        <charset val="128"/>
      </rPr>
      <t>を選択してください。</t>
    </r>
    <rPh sb="15" eb="17">
      <t>ニュウリョク</t>
    </rPh>
    <rPh sb="19" eb="21">
      <t>キョクメイ</t>
    </rPh>
    <rPh sb="28" eb="30">
      <t>ゲンコウ</t>
    </rPh>
    <rPh sb="36" eb="38">
      <t>セイカク</t>
    </rPh>
    <rPh sb="39" eb="41">
      <t>ニュウリョク</t>
    </rPh>
    <rPh sb="52" eb="55">
      <t>サッキョクシャ</t>
    </rPh>
    <rPh sb="55" eb="56">
      <t>メイ</t>
    </rPh>
    <rPh sb="62" eb="64">
      <t>ホウソウ</t>
    </rPh>
    <rPh sb="64" eb="66">
      <t>ゲンコウ</t>
    </rPh>
    <rPh sb="67" eb="69">
      <t>ヒツヨウ</t>
    </rPh>
    <rPh sb="72" eb="75">
      <t>サッキョクシャ</t>
    </rPh>
    <rPh sb="75" eb="76">
      <t>メイ</t>
    </rPh>
    <rPh sb="77" eb="79">
      <t>ゲンゴ</t>
    </rPh>
    <rPh sb="82" eb="84">
      <t>バアイ</t>
    </rPh>
    <rPh sb="85" eb="86">
      <t>カナラ</t>
    </rPh>
    <rPh sb="91" eb="93">
      <t>ニュウリョク</t>
    </rPh>
    <rPh sb="104" eb="105">
      <t>ミ</t>
    </rPh>
    <rPh sb="105" eb="107">
      <t>シュッパン</t>
    </rPh>
    <rPh sb="108" eb="109">
      <t>キョク</t>
    </rPh>
    <rPh sb="110" eb="112">
      <t>エンソウ</t>
    </rPh>
    <rPh sb="114" eb="116">
      <t>バアイ</t>
    </rPh>
    <rPh sb="118" eb="119">
      <t>ミ</t>
    </rPh>
    <rPh sb="119" eb="121">
      <t>シュッパン</t>
    </rPh>
    <rPh sb="123" eb="125">
      <t>センタク</t>
    </rPh>
    <phoneticPr fontId="3"/>
  </si>
  <si>
    <t>　　※小編成以外（中、高、大、職一）は入力不要</t>
    <rPh sb="3" eb="6">
      <t>ショウヘンセイ</t>
    </rPh>
    <rPh sb="6" eb="8">
      <t>イガイ</t>
    </rPh>
    <rPh sb="9" eb="10">
      <t>ナカ</t>
    </rPh>
    <rPh sb="11" eb="12">
      <t>コウ</t>
    </rPh>
    <rPh sb="13" eb="14">
      <t>オオ</t>
    </rPh>
    <rPh sb="15" eb="16">
      <t>ショク</t>
    </rPh>
    <rPh sb="16" eb="17">
      <t>イチ</t>
    </rPh>
    <rPh sb="19" eb="21">
      <t>ニュウリョク</t>
    </rPh>
    <rPh sb="21" eb="23">
      <t>フヨウ</t>
    </rPh>
    <phoneticPr fontId="2"/>
  </si>
  <si>
    <t>吹奏楽コンクール参加申込書（小編成部門）</t>
    <rPh sb="0" eb="3">
      <t>スイソウガク</t>
    </rPh>
    <rPh sb="8" eb="10">
      <t>サンカ</t>
    </rPh>
    <rPh sb="10" eb="13">
      <t>モウシコミショ</t>
    </rPh>
    <rPh sb="14" eb="17">
      <t>ショウヘンセイ</t>
    </rPh>
    <rPh sb="17" eb="19">
      <t>ブモン</t>
    </rPh>
    <phoneticPr fontId="2"/>
  </si>
  <si>
    <t>小編成部門</t>
    <rPh sb="0" eb="3">
      <t>ショウヘンセイ</t>
    </rPh>
    <rPh sb="3" eb="5">
      <t>ブモン</t>
    </rPh>
    <phoneticPr fontId="10"/>
  </si>
  <si>
    <t>（</t>
    <phoneticPr fontId="2"/>
  </si>
  <si>
    <t>）</t>
    <phoneticPr fontId="2"/>
  </si>
  <si>
    <t>番</t>
    <phoneticPr fontId="2"/>
  </si>
  <si>
    <r>
      <t>L</t>
    </r>
    <r>
      <rPr>
        <sz val="11"/>
        <rFont val="AR丸ゴシック体M"/>
        <family val="3"/>
        <charset val="128"/>
      </rPr>
      <t>una音楽工房</t>
    </r>
    <rPh sb="4" eb="6">
      <t>オンガク</t>
    </rPh>
    <rPh sb="6" eb="8">
      <t>コウボウ</t>
    </rPh>
    <phoneticPr fontId="2"/>
  </si>
  <si>
    <r>
      <t>アルフレッド(ベルウィン</t>
    </r>
    <r>
      <rPr>
        <sz val="11"/>
        <rFont val="AR丸ゴシック体M"/>
        <family val="3"/>
        <charset val="128"/>
      </rPr>
      <t>)</t>
    </r>
    <phoneticPr fontId="2"/>
  </si>
  <si>
    <t>アランパブリケーションズ</t>
    <phoneticPr fontId="2"/>
  </si>
  <si>
    <t>☆何か分からない事がありましたら，大分県吹奏楽連盟事務局までご連絡下さい。
０９７－５８５－５２８２</t>
    <rPh sb="1" eb="2">
      <t>ナニ</t>
    </rPh>
    <rPh sb="3" eb="4">
      <t>ワ</t>
    </rPh>
    <rPh sb="8" eb="9">
      <t>コト</t>
    </rPh>
    <rPh sb="17" eb="20">
      <t>オオイタケン</t>
    </rPh>
    <rPh sb="20" eb="23">
      <t>スイソウガク</t>
    </rPh>
    <rPh sb="23" eb="25">
      <t>レンメイ</t>
    </rPh>
    <rPh sb="25" eb="27">
      <t>ジム</t>
    </rPh>
    <rPh sb="27" eb="28">
      <t>キョク</t>
    </rPh>
    <rPh sb="31" eb="33">
      <t>レンラク</t>
    </rPh>
    <rPh sb="33" eb="34">
      <t>クダ</t>
    </rPh>
    <phoneticPr fontId="10"/>
  </si>
  <si>
    <t>⑯申し込み団体の連絡先などについて</t>
    <rPh sb="1" eb="2">
      <t>モウ</t>
    </rPh>
    <rPh sb="3" eb="4">
      <t>コ</t>
    </rPh>
    <rPh sb="5" eb="7">
      <t>ダンタイ</t>
    </rPh>
    <rPh sb="8" eb="10">
      <t>レンラク</t>
    </rPh>
    <rPh sb="10" eb="11">
      <t>サキ</t>
    </rPh>
    <phoneticPr fontId="3"/>
  </si>
  <si>
    <t>⑰申込日について</t>
    <rPh sb="1" eb="3">
      <t>モウシコミ</t>
    </rPh>
    <rPh sb="3" eb="4">
      <t>ヒ</t>
    </rPh>
    <phoneticPr fontId="3"/>
  </si>
  <si>
    <r>
      <t>⑮</t>
    </r>
    <r>
      <rPr>
        <b/>
        <sz val="11"/>
        <color indexed="10"/>
        <rFont val="AR丸ゴシック体M"/>
        <family val="3"/>
        <charset val="128"/>
      </rPr>
      <t>（小編成部門[中・高]のみ）</t>
    </r>
    <r>
      <rPr>
        <b/>
        <sz val="11"/>
        <rFont val="AR丸ゴシック体M"/>
        <family val="3"/>
        <charset val="128"/>
      </rPr>
      <t>南九州大会への推薦について→</t>
    </r>
    <rPh sb="2" eb="5">
      <t>ショウヘンセイ</t>
    </rPh>
    <rPh sb="5" eb="7">
      <t>ブモン</t>
    </rPh>
    <rPh sb="8" eb="9">
      <t>チュウ</t>
    </rPh>
    <rPh sb="10" eb="11">
      <t>コウ</t>
    </rPh>
    <rPh sb="15" eb="16">
      <t>ミナミ</t>
    </rPh>
    <rPh sb="16" eb="18">
      <t>キュウシュウ</t>
    </rPh>
    <rPh sb="18" eb="20">
      <t>タイカイ</t>
    </rPh>
    <rPh sb="22" eb="24">
      <t>スイセン</t>
    </rPh>
    <phoneticPr fontId="3"/>
  </si>
  <si>
    <t>バンド・パワー</t>
    <phoneticPr fontId="2"/>
  </si>
  <si>
    <t>ベルミュージック</t>
    <phoneticPr fontId="2"/>
  </si>
  <si>
    <t>スペースコーポレーション</t>
    <phoneticPr fontId="2"/>
  </si>
  <si>
    <t>ＭＣＡミュージック</t>
    <phoneticPr fontId="2"/>
  </si>
  <si>
    <t>ＨＩＤ音譜出版</t>
    <phoneticPr fontId="2"/>
  </si>
  <si>
    <t>Ｃ．アラン</t>
    <phoneticPr fontId="2"/>
  </si>
  <si>
    <t>ＴＲＮミュージック</t>
    <phoneticPr fontId="2"/>
  </si>
  <si>
    <t>団体名</t>
    <rPh sb="0" eb="2">
      <t>ダンタイ</t>
    </rPh>
    <rPh sb="2" eb="3">
      <t>メイ</t>
    </rPh>
    <phoneticPr fontId="10"/>
  </si>
  <si>
    <t>ウインドアンサンブル荷揚</t>
  </si>
  <si>
    <t>大分市立大東中学校</t>
  </si>
  <si>
    <t>大分市立鶴崎中学校</t>
  </si>
  <si>
    <t>大分市立原川中学校</t>
  </si>
  <si>
    <t>大分市立明野中学校</t>
  </si>
  <si>
    <t>大分市立王子中学校</t>
  </si>
  <si>
    <t>大分市立上野ヶ丘中学校</t>
  </si>
  <si>
    <t>大分市立大分西中学校</t>
  </si>
  <si>
    <t>大分市立南大分中学校</t>
  </si>
  <si>
    <t>大分市立城南中学校</t>
  </si>
  <si>
    <t>大分市立城東中学校</t>
  </si>
  <si>
    <t>大分市立滝尾中学校</t>
  </si>
  <si>
    <t>大分市立稙田中学校</t>
  </si>
  <si>
    <t>大分市立稙田西中学校</t>
  </si>
  <si>
    <t>別府市立北部中学校</t>
  </si>
  <si>
    <t>別府市立鶴見台中学校</t>
  </si>
  <si>
    <t>別府市立朝日中学校</t>
  </si>
  <si>
    <t>日出町立日出中学校</t>
  </si>
  <si>
    <t>佐伯市立佐伯南中学校</t>
  </si>
  <si>
    <t>佐伯市立鶴谷中学校</t>
  </si>
  <si>
    <t>臼杵市立東中学校</t>
  </si>
  <si>
    <t>臼杵市立野津中学校</t>
  </si>
  <si>
    <t>中津市立東中津中学校</t>
  </si>
  <si>
    <t>中津市立中津中学校</t>
  </si>
  <si>
    <t>中津市立豊陽中学校</t>
  </si>
  <si>
    <t>中津市立緑ヶ丘中学校</t>
  </si>
  <si>
    <t>宇佐市立西部中学校</t>
  </si>
  <si>
    <t>由布市立挾間中学校</t>
  </si>
  <si>
    <t>大分県立大分上野丘高等学校</t>
  </si>
  <si>
    <t>大分県立大分舞鶴高等学校</t>
  </si>
  <si>
    <t>大分県立大分鶴崎高等学校</t>
  </si>
  <si>
    <t>大分県立大分南高等学校</t>
  </si>
  <si>
    <t>大分県立大分雄城台高等学校</t>
  </si>
  <si>
    <t>大分県立大分豊府高等学校</t>
  </si>
  <si>
    <t>大分県立大分商業高等学校</t>
  </si>
  <si>
    <t>大分県立杵築高等学校</t>
  </si>
  <si>
    <t>大分県立佐伯鶴城高等学校</t>
  </si>
  <si>
    <t>大分県立竹田高等学校</t>
  </si>
  <si>
    <t>大分県立日田高等学校</t>
  </si>
  <si>
    <t>大分県立日田林工高等学校</t>
  </si>
  <si>
    <t>大分県立中津北高等学校</t>
  </si>
  <si>
    <t>大分県立中津南高等学校</t>
  </si>
  <si>
    <t>大分県立高田高等学校</t>
  </si>
  <si>
    <t>大分大学文化会吹奏楽部</t>
  </si>
  <si>
    <t>大分県庁職員吹奏楽団</t>
  </si>
  <si>
    <t>佐伯市民吹奏楽団</t>
  </si>
  <si>
    <t>鶴崎吹奏楽団</t>
  </si>
  <si>
    <t>中津市民吹奏楽団</t>
  </si>
  <si>
    <t>金管バンド</t>
    <phoneticPr fontId="10"/>
  </si>
  <si>
    <t>吹奏楽部</t>
    <rPh sb="0" eb="4">
      <t>スイソウガクブ</t>
    </rPh>
    <phoneticPr fontId="10"/>
  </si>
  <si>
    <t>ジョリーカンパニー・ウインドアンサンブル</t>
    <phoneticPr fontId="10"/>
  </si>
  <si>
    <t>（緊急連絡先）</t>
    <rPh sb="1" eb="3">
      <t>キンキュウ</t>
    </rPh>
    <rPh sb="3" eb="6">
      <t>レンラクサキ</t>
    </rPh>
    <phoneticPr fontId="10"/>
  </si>
  <si>
    <t>団体名</t>
    <rPh sb="0" eb="2">
      <t>ダンタイ</t>
    </rPh>
    <rPh sb="2" eb="3">
      <t>メイ</t>
    </rPh>
    <phoneticPr fontId="10"/>
  </si>
  <si>
    <t>よみがな</t>
    <phoneticPr fontId="10"/>
  </si>
  <si>
    <t>部活動名</t>
    <rPh sb="0" eb="3">
      <t>ブカツドウ</t>
    </rPh>
    <rPh sb="3" eb="4">
      <t>メイ</t>
    </rPh>
    <phoneticPr fontId="10"/>
  </si>
  <si>
    <t>団体住所</t>
    <rPh sb="0" eb="2">
      <t>ダンタイ</t>
    </rPh>
    <rPh sb="2" eb="4">
      <t>ジュウショ</t>
    </rPh>
    <phoneticPr fontId="10"/>
  </si>
  <si>
    <t>郵便番号</t>
    <rPh sb="0" eb="4">
      <t>ユウビンバンゴウ</t>
    </rPh>
    <phoneticPr fontId="10"/>
  </si>
  <si>
    <t>電話番号</t>
    <rPh sb="0" eb="2">
      <t>デンワ</t>
    </rPh>
    <rPh sb="2" eb="4">
      <t>バンゴウ</t>
    </rPh>
    <phoneticPr fontId="10"/>
  </si>
  <si>
    <t>0973-23-6285</t>
  </si>
  <si>
    <t>870-0048</t>
  </si>
  <si>
    <t>097-534-6359</t>
  </si>
  <si>
    <t>097-520-2702</t>
  </si>
  <si>
    <t>870-0131</t>
  </si>
  <si>
    <t>097-521-1040</t>
  </si>
  <si>
    <t>870-0137</t>
  </si>
  <si>
    <t>097-552-3770</t>
  </si>
  <si>
    <t>870-0163</t>
  </si>
  <si>
    <t>097-558-6337</t>
  </si>
  <si>
    <t>870-0815</t>
  </si>
  <si>
    <t>097-543-0291</t>
  </si>
  <si>
    <t>870-0832</t>
  </si>
  <si>
    <t>097-543-1278</t>
  </si>
  <si>
    <t>870-0872</t>
  </si>
  <si>
    <t>097-545-6666</t>
  </si>
  <si>
    <t>870-0887</t>
  </si>
  <si>
    <t>097-543-2623</t>
  </si>
  <si>
    <t>870-0889</t>
  </si>
  <si>
    <t>097-549-2949</t>
  </si>
  <si>
    <t>870-0925</t>
  </si>
  <si>
    <t>097-558-2743</t>
  </si>
  <si>
    <t>870-0942</t>
  </si>
  <si>
    <t>097-569-3506</t>
  </si>
  <si>
    <t>870-1151</t>
  </si>
  <si>
    <t>097-541-0015</t>
  </si>
  <si>
    <t>870-1154</t>
  </si>
  <si>
    <t>097-541-4312</t>
  </si>
  <si>
    <t>870-1143</t>
  </si>
  <si>
    <t>097-567-1011</t>
  </si>
  <si>
    <t>097-546-2404</t>
  </si>
  <si>
    <t>874-0021</t>
  </si>
  <si>
    <t>0977-67-2195</t>
  </si>
  <si>
    <t>874-0835</t>
  </si>
  <si>
    <t>0977-23-7441</t>
  </si>
  <si>
    <t>874-0840</t>
  </si>
  <si>
    <t>0977-67-1278</t>
  </si>
  <si>
    <t>879-1506</t>
  </si>
  <si>
    <t>0977-72-2107</t>
  </si>
  <si>
    <t>879-1504</t>
  </si>
  <si>
    <t>0977-72-2308</t>
  </si>
  <si>
    <t>873-0001</t>
  </si>
  <si>
    <t>0978-62-2070</t>
  </si>
  <si>
    <t>873-0002</t>
  </si>
  <si>
    <t>0978-62-2647</t>
  </si>
  <si>
    <t>879-1307</t>
  </si>
  <si>
    <t>0977-75-0041</t>
  </si>
  <si>
    <t>876-0037</t>
  </si>
  <si>
    <t>0972-23-1536</t>
  </si>
  <si>
    <t>876-0813</t>
  </si>
  <si>
    <t>0972-23-1526</t>
  </si>
  <si>
    <t>876-0834</t>
  </si>
  <si>
    <t>0972-23-0708</t>
  </si>
  <si>
    <t>875-0041</t>
  </si>
  <si>
    <t>0972-62-9195</t>
  </si>
  <si>
    <t>875-0201</t>
  </si>
  <si>
    <t>0974-32-2039</t>
  </si>
  <si>
    <t>879-2432</t>
  </si>
  <si>
    <t>0972-82-5161</t>
  </si>
  <si>
    <t>879-7125</t>
  </si>
  <si>
    <t>0974-22-0135</t>
  </si>
  <si>
    <t>878-0011</t>
  </si>
  <si>
    <t>0974-63-1070</t>
  </si>
  <si>
    <t>877-0201</t>
  </si>
  <si>
    <t>0973-52-2051</t>
  </si>
  <si>
    <t>877-0076</t>
  </si>
  <si>
    <t>0973-23-6237</t>
  </si>
  <si>
    <t>871-0003</t>
  </si>
  <si>
    <t>0979-32-2493</t>
  </si>
  <si>
    <t>871-0015</t>
  </si>
  <si>
    <t>871-0024</t>
  </si>
  <si>
    <t>0979-22-0331</t>
  </si>
  <si>
    <t>871-0162</t>
  </si>
  <si>
    <t>0979-22-2325</t>
  </si>
  <si>
    <t>871-0102</t>
  </si>
  <si>
    <t>0979-43-2729</t>
  </si>
  <si>
    <t>879-0471</t>
  </si>
  <si>
    <t>0978-32-0072</t>
  </si>
  <si>
    <t>872-0001</t>
  </si>
  <si>
    <t>0978-38-1126</t>
  </si>
  <si>
    <t>0978-44-0004</t>
  </si>
  <si>
    <t>879-4403</t>
  </si>
  <si>
    <t>879-4803</t>
  </si>
  <si>
    <t>879-5421</t>
  </si>
  <si>
    <t>097-582-0014</t>
  </si>
  <si>
    <t>879-5502</t>
  </si>
  <si>
    <t>097-583-0017</t>
  </si>
  <si>
    <t>879-0606</t>
  </si>
  <si>
    <t>873-0203</t>
  </si>
  <si>
    <t>0978-67-0006</t>
  </si>
  <si>
    <t>870-8658</t>
  </si>
  <si>
    <t>097-535-0201</t>
  </si>
  <si>
    <t>870-0162</t>
  </si>
  <si>
    <t>870-0835</t>
  </si>
  <si>
    <t>097-543-6249</t>
  </si>
  <si>
    <t>870-0938</t>
  </si>
  <si>
    <t>097-558-2268</t>
  </si>
  <si>
    <t>870-0104</t>
  </si>
  <si>
    <t>097-527-2166</t>
  </si>
  <si>
    <t>870-0313</t>
  </si>
  <si>
    <t>097-592-1064</t>
  </si>
  <si>
    <t>097-543-1551</t>
  </si>
  <si>
    <t>097-597-6001</t>
  </si>
  <si>
    <t>870-1155</t>
  </si>
  <si>
    <t>097-541-0123</t>
  </si>
  <si>
    <t>097-546-2222</t>
  </si>
  <si>
    <t>870-0931</t>
  </si>
  <si>
    <t>097-558-2611</t>
  </si>
  <si>
    <t>870-0133</t>
  </si>
  <si>
    <t>097-527-5261</t>
  </si>
  <si>
    <t>870-0833</t>
  </si>
  <si>
    <t>097-543-2981</t>
  </si>
  <si>
    <t>874-0903</t>
  </si>
  <si>
    <t>0977-22-3141</t>
  </si>
  <si>
    <t>873-0014</t>
  </si>
  <si>
    <t>0978-62-2037</t>
  </si>
  <si>
    <t>876-0848</t>
  </si>
  <si>
    <t>0972-22-3101</t>
  </si>
  <si>
    <t>876-0811</t>
  </si>
  <si>
    <t>0972-22-3501</t>
  </si>
  <si>
    <t>878-0013</t>
  </si>
  <si>
    <t>0974-63-3401</t>
  </si>
  <si>
    <t>877-0025</t>
  </si>
  <si>
    <t>0973-23-0166</t>
  </si>
  <si>
    <t>877-0083</t>
  </si>
  <si>
    <t>0973-22-5171</t>
  </si>
  <si>
    <t>877-0082</t>
  </si>
  <si>
    <t>877-0026</t>
  </si>
  <si>
    <t>0973-24-2737</t>
  </si>
  <si>
    <t>0979-22-0244</t>
  </si>
  <si>
    <t>871-0043</t>
  </si>
  <si>
    <t>0979-22-0224</t>
  </si>
  <si>
    <t>871-0004</t>
  </si>
  <si>
    <t>0979-32-3800</t>
  </si>
  <si>
    <t>871-0031</t>
  </si>
  <si>
    <t>0979-22-0416</t>
  </si>
  <si>
    <t>872-0102</t>
  </si>
  <si>
    <t>0978-37-0117</t>
  </si>
  <si>
    <t>0978-22-3145</t>
  </si>
  <si>
    <t>0973-72-1148</t>
  </si>
  <si>
    <t>879-7141</t>
  </si>
  <si>
    <t>0974-22-5500</t>
  </si>
  <si>
    <t>874-8501</t>
  </si>
  <si>
    <t>0977-66-0101</t>
  </si>
  <si>
    <t>870-0992</t>
  </si>
  <si>
    <t>870-1168</t>
  </si>
  <si>
    <t>874-0923</t>
  </si>
  <si>
    <t>870-0153</t>
  </si>
  <si>
    <t>874-0833</t>
  </si>
  <si>
    <t>879ｰ1131</t>
  </si>
  <si>
    <t>870-1135</t>
  </si>
  <si>
    <t>874-0841</t>
  </si>
  <si>
    <t>874-0012</t>
  </si>
  <si>
    <t>大分市立碩田学園</t>
    <rPh sb="6" eb="8">
      <t>ガクエン</t>
    </rPh>
    <phoneticPr fontId="2"/>
  </si>
  <si>
    <t>大分市立稙田南中学校</t>
    <rPh sb="6" eb="7">
      <t>ミナミ</t>
    </rPh>
    <phoneticPr fontId="2"/>
  </si>
  <si>
    <t>大分県立大分豊府中学校</t>
    <rPh sb="8" eb="11">
      <t>チュウガッコウ</t>
    </rPh>
    <phoneticPr fontId="2"/>
  </si>
  <si>
    <t>日出町立大神中学校</t>
    <rPh sb="4" eb="6">
      <t>オオガ</t>
    </rPh>
    <phoneticPr fontId="2"/>
  </si>
  <si>
    <t>杵築市立杵築中学校</t>
    <rPh sb="0" eb="3">
      <t>キツキシ</t>
    </rPh>
    <rPh sb="4" eb="6">
      <t>キツキ</t>
    </rPh>
    <rPh sb="6" eb="9">
      <t>チュウガッコウ</t>
    </rPh>
    <phoneticPr fontId="2"/>
  </si>
  <si>
    <t>杵築市立宗近中学校</t>
    <rPh sb="0" eb="3">
      <t>キツキシ</t>
    </rPh>
    <rPh sb="4" eb="6">
      <t>ムネチカ</t>
    </rPh>
    <rPh sb="6" eb="9">
      <t>チュウガッコウ</t>
    </rPh>
    <phoneticPr fontId="2"/>
  </si>
  <si>
    <t>杵築市立山香中学校</t>
    <rPh sb="0" eb="3">
      <t>キツキシ</t>
    </rPh>
    <rPh sb="4" eb="5">
      <t>ヤマ</t>
    </rPh>
    <rPh sb="5" eb="6">
      <t>カオル</t>
    </rPh>
    <phoneticPr fontId="2"/>
  </si>
  <si>
    <t>佐伯市立佐伯城南中学校</t>
    <rPh sb="4" eb="6">
      <t>サエキ</t>
    </rPh>
    <phoneticPr fontId="2"/>
  </si>
  <si>
    <t>豊後大野市立三重中学校</t>
    <rPh sb="0" eb="2">
      <t>ブンゴ</t>
    </rPh>
    <rPh sb="2" eb="4">
      <t>オオノ</t>
    </rPh>
    <rPh sb="4" eb="6">
      <t>シリツ</t>
    </rPh>
    <phoneticPr fontId="2"/>
  </si>
  <si>
    <t>日田市立大山中学校</t>
    <rPh sb="0" eb="2">
      <t>ヒタ</t>
    </rPh>
    <rPh sb="2" eb="4">
      <t>シリツ</t>
    </rPh>
    <phoneticPr fontId="2"/>
  </si>
  <si>
    <t>日田市立三隈中学校</t>
    <rPh sb="0" eb="2">
      <t>ヒタ</t>
    </rPh>
    <rPh sb="2" eb="4">
      <t>シリツ</t>
    </rPh>
    <rPh sb="4" eb="5">
      <t>サン</t>
    </rPh>
    <rPh sb="5" eb="6">
      <t>クマ</t>
    </rPh>
    <rPh sb="6" eb="9">
      <t>チュウガッコウ</t>
    </rPh>
    <phoneticPr fontId="2"/>
  </si>
  <si>
    <t>中津市立三光中学校</t>
    <rPh sb="0" eb="2">
      <t>ナカツ</t>
    </rPh>
    <rPh sb="2" eb="4">
      <t>シリツ</t>
    </rPh>
    <phoneticPr fontId="2"/>
  </si>
  <si>
    <t>宇佐市立長洲中学校</t>
    <rPh sb="4" eb="6">
      <t>ナガス</t>
    </rPh>
    <phoneticPr fontId="2"/>
  </si>
  <si>
    <t>宇佐市立安心院中学校</t>
    <rPh sb="0" eb="2">
      <t>ウサ</t>
    </rPh>
    <rPh sb="2" eb="4">
      <t>シリツ</t>
    </rPh>
    <rPh sb="4" eb="7">
      <t>アジム</t>
    </rPh>
    <rPh sb="7" eb="10">
      <t>チュウガッコウ</t>
    </rPh>
    <phoneticPr fontId="2"/>
  </si>
  <si>
    <t>九重町立ここのえ緑陽中学校</t>
    <rPh sb="8" eb="10">
      <t>リョクヨウ</t>
    </rPh>
    <phoneticPr fontId="2"/>
  </si>
  <si>
    <t>由布市立庄内中学校</t>
    <rPh sb="0" eb="2">
      <t>ユフ</t>
    </rPh>
    <rPh sb="2" eb="3">
      <t>シ</t>
    </rPh>
    <phoneticPr fontId="2"/>
  </si>
  <si>
    <t>国東市立安岐中学校</t>
    <rPh sb="0" eb="2">
      <t>クニサキ</t>
    </rPh>
    <rPh sb="2" eb="4">
      <t>シリツ</t>
    </rPh>
    <rPh sb="4" eb="6">
      <t>アキ</t>
    </rPh>
    <rPh sb="6" eb="9">
      <t>チュウガッコウ</t>
    </rPh>
    <phoneticPr fontId="2"/>
  </si>
  <si>
    <t>877-0073</t>
  </si>
  <si>
    <t>日田市日ノ隈町578-1</t>
    <rPh sb="0" eb="3">
      <t>ヒタシ</t>
    </rPh>
    <rPh sb="3" eb="4">
      <t>ヒ</t>
    </rPh>
    <rPh sb="5" eb="7">
      <t>クママチ</t>
    </rPh>
    <phoneticPr fontId="2"/>
  </si>
  <si>
    <t>大分市碩田町2-5-60</t>
    <rPh sb="3" eb="5">
      <t>セキデン</t>
    </rPh>
    <rPh sb="5" eb="6">
      <t>マチ</t>
    </rPh>
    <phoneticPr fontId="2"/>
  </si>
  <si>
    <t>大分市南春日町6-1</t>
    <rPh sb="0" eb="3">
      <t>オオイタシ</t>
    </rPh>
    <rPh sb="3" eb="7">
      <t>ミナミカスガマチ</t>
    </rPh>
    <phoneticPr fontId="2"/>
  </si>
  <si>
    <t>大分市田原378</t>
    <rPh sb="3" eb="5">
      <t>タハラ</t>
    </rPh>
    <phoneticPr fontId="2"/>
  </si>
  <si>
    <t>杵築市山香町野原700番地5</t>
    <rPh sb="0" eb="3">
      <t>キツキシ</t>
    </rPh>
    <rPh sb="3" eb="6">
      <t>ヤマガマチ</t>
    </rPh>
    <rPh sb="6" eb="7">
      <t>ノ</t>
    </rPh>
    <rPh sb="7" eb="8">
      <t>ハラ</t>
    </rPh>
    <rPh sb="11" eb="13">
      <t>バンチ</t>
    </rPh>
    <phoneticPr fontId="2"/>
  </si>
  <si>
    <t>臼杵市野津町大字野津市666</t>
    <rPh sb="3" eb="6">
      <t>ノツマチ</t>
    </rPh>
    <rPh sb="6" eb="8">
      <t>オオアザ</t>
    </rPh>
    <phoneticPr fontId="2"/>
  </si>
  <si>
    <t>豊後大野市三重町内田1050</t>
    <rPh sb="0" eb="2">
      <t>ブンゴ</t>
    </rPh>
    <rPh sb="2" eb="5">
      <t>オオノシ</t>
    </rPh>
    <phoneticPr fontId="2"/>
  </si>
  <si>
    <t>日田市大山町西大山3615-1</t>
    <rPh sb="2" eb="3">
      <t>シ</t>
    </rPh>
    <rPh sb="6" eb="9">
      <t>ニシオオヤマ</t>
    </rPh>
    <phoneticPr fontId="2"/>
  </si>
  <si>
    <t>日田市亀川町402-1</t>
    <rPh sb="2" eb="3">
      <t>シ</t>
    </rPh>
    <rPh sb="3" eb="5">
      <t>カメガワ</t>
    </rPh>
    <rPh sb="5" eb="6">
      <t>マチ</t>
    </rPh>
    <phoneticPr fontId="2"/>
  </si>
  <si>
    <t>宇佐市安心院町下毛2222-1</t>
    <rPh sb="0" eb="3">
      <t>ウサシ</t>
    </rPh>
    <rPh sb="3" eb="6">
      <t>アジム</t>
    </rPh>
    <rPh sb="6" eb="7">
      <t>チョウ</t>
    </rPh>
    <rPh sb="7" eb="9">
      <t>シモゲ</t>
    </rPh>
    <phoneticPr fontId="2"/>
  </si>
  <si>
    <t>玖珠郡九重町後野上17-3</t>
    <rPh sb="6" eb="7">
      <t>ウシ</t>
    </rPh>
    <rPh sb="7" eb="8">
      <t>ノ</t>
    </rPh>
    <rPh sb="8" eb="9">
      <t>ウエ</t>
    </rPh>
    <phoneticPr fontId="2"/>
  </si>
  <si>
    <t>大分県立大分西高等学校</t>
    <rPh sb="6" eb="7">
      <t>ニシ</t>
    </rPh>
    <phoneticPr fontId="2"/>
  </si>
  <si>
    <t>大分県立鶴崎工業高等学校</t>
    <rPh sb="6" eb="8">
      <t>コウギョウ</t>
    </rPh>
    <phoneticPr fontId="2"/>
  </si>
  <si>
    <t>大分県立芸術緑丘高等学校</t>
    <rPh sb="4" eb="6">
      <t>ゲイジュツ</t>
    </rPh>
    <rPh sb="6" eb="7">
      <t>ミドリ</t>
    </rPh>
    <rPh sb="7" eb="8">
      <t>オカ</t>
    </rPh>
    <rPh sb="8" eb="10">
      <t>コウトウ</t>
    </rPh>
    <phoneticPr fontId="2"/>
  </si>
  <si>
    <t>大分県立別府翔青高等学校</t>
    <rPh sb="6" eb="7">
      <t>ショウ</t>
    </rPh>
    <rPh sb="7" eb="8">
      <t>アオ</t>
    </rPh>
    <phoneticPr fontId="2"/>
  </si>
  <si>
    <t>大分県立別府鶴見丘高等学校</t>
    <rPh sb="0" eb="2">
      <t>オオイタ</t>
    </rPh>
    <rPh sb="4" eb="6">
      <t>ベップ</t>
    </rPh>
    <rPh sb="6" eb="8">
      <t>ツルミ</t>
    </rPh>
    <rPh sb="8" eb="9">
      <t>オカ</t>
    </rPh>
    <rPh sb="9" eb="11">
      <t>コウトウ</t>
    </rPh>
    <rPh sb="11" eb="13">
      <t>ガッコウ</t>
    </rPh>
    <phoneticPr fontId="2"/>
  </si>
  <si>
    <t>日本文理大学附属高等学校</t>
    <rPh sb="0" eb="2">
      <t>ニホン</t>
    </rPh>
    <rPh sb="2" eb="4">
      <t>ブンリ</t>
    </rPh>
    <rPh sb="4" eb="6">
      <t>ダイガク</t>
    </rPh>
    <rPh sb="6" eb="8">
      <t>フゾク</t>
    </rPh>
    <rPh sb="8" eb="10">
      <t>コウトウ</t>
    </rPh>
    <rPh sb="10" eb="12">
      <t>ガッコウ</t>
    </rPh>
    <phoneticPr fontId="2"/>
  </si>
  <si>
    <t>昭和学園高等学校</t>
    <rPh sb="2" eb="4">
      <t>ガクエン</t>
    </rPh>
    <phoneticPr fontId="2"/>
  </si>
  <si>
    <t>藤蔭高等学校</t>
    <rPh sb="0" eb="1">
      <t>フジ</t>
    </rPh>
    <rPh sb="1" eb="2">
      <t>カゲ</t>
    </rPh>
    <rPh sb="2" eb="4">
      <t>コウトウ</t>
    </rPh>
    <rPh sb="4" eb="6">
      <t>ガッコウ</t>
    </rPh>
    <phoneticPr fontId="2"/>
  </si>
  <si>
    <t>大分県立中津東高等学校</t>
    <rPh sb="6" eb="7">
      <t>ヒガシ</t>
    </rPh>
    <phoneticPr fontId="2"/>
  </si>
  <si>
    <t>大分県立宇佐高等学校</t>
    <rPh sb="4" eb="6">
      <t>ウサ</t>
    </rPh>
    <phoneticPr fontId="2"/>
  </si>
  <si>
    <t>大分県立玖珠美山高等学校</t>
    <rPh sb="4" eb="6">
      <t>クス</t>
    </rPh>
    <rPh sb="6" eb="7">
      <t>ウツク</t>
    </rPh>
    <rPh sb="7" eb="8">
      <t>ヤマ</t>
    </rPh>
    <rPh sb="8" eb="10">
      <t>コウトウ</t>
    </rPh>
    <phoneticPr fontId="2"/>
  </si>
  <si>
    <t>大分県立三重総合高等学校</t>
    <rPh sb="0" eb="2">
      <t>オオイタ</t>
    </rPh>
    <rPh sb="2" eb="4">
      <t>ケンリツ</t>
    </rPh>
    <rPh sb="4" eb="6">
      <t>ミエ</t>
    </rPh>
    <rPh sb="6" eb="8">
      <t>ソウゴウ</t>
    </rPh>
    <rPh sb="8" eb="10">
      <t>コウトウ</t>
    </rPh>
    <rPh sb="10" eb="12">
      <t>ガッコウ</t>
    </rPh>
    <phoneticPr fontId="2"/>
  </si>
  <si>
    <t>大分市葛木509番地</t>
    <rPh sb="0" eb="3">
      <t>オオイタシ</t>
    </rPh>
    <rPh sb="3" eb="5">
      <t>カツラギ</t>
    </rPh>
    <rPh sb="8" eb="10">
      <t>バンチ</t>
    </rPh>
    <phoneticPr fontId="2"/>
  </si>
  <si>
    <t>大分市上野丘東1-11</t>
    <rPh sb="0" eb="3">
      <t>オオイタシ</t>
    </rPh>
    <rPh sb="3" eb="5">
      <t>ウエノ</t>
    </rPh>
    <rPh sb="5" eb="6">
      <t>オカ</t>
    </rPh>
    <rPh sb="6" eb="7">
      <t>ヒガシ</t>
    </rPh>
    <phoneticPr fontId="2"/>
  </si>
  <si>
    <t>佐伯市鶴谷町2-1-10</t>
    <rPh sb="3" eb="5">
      <t>ツルヤ</t>
    </rPh>
    <rPh sb="5" eb="6">
      <t>マチ</t>
    </rPh>
    <phoneticPr fontId="2"/>
  </si>
  <si>
    <t>日田市田島2-9-30</t>
    <rPh sb="3" eb="5">
      <t>タジマ</t>
    </rPh>
    <phoneticPr fontId="2"/>
  </si>
  <si>
    <t>日田市田島本町5-41</t>
    <rPh sb="3" eb="5">
      <t>タジマ</t>
    </rPh>
    <rPh sb="5" eb="7">
      <t>ホンマチ</t>
    </rPh>
    <phoneticPr fontId="2"/>
  </si>
  <si>
    <t>中津市上如水145-3</t>
    <rPh sb="3" eb="6">
      <t>カミジョスイ</t>
    </rPh>
    <phoneticPr fontId="2"/>
  </si>
  <si>
    <t>中津市中殿527</t>
    <rPh sb="3" eb="5">
      <t>ナカドノ</t>
    </rPh>
    <phoneticPr fontId="2"/>
  </si>
  <si>
    <t>宇佐市南宇佐1543</t>
    <rPh sb="3" eb="6">
      <t>ミナミウサ</t>
    </rPh>
    <phoneticPr fontId="2"/>
  </si>
  <si>
    <t>豊後大野市三重町秋葉1010</t>
    <rPh sb="0" eb="2">
      <t>ブンゴ</t>
    </rPh>
    <rPh sb="2" eb="5">
      <t>オオノシ</t>
    </rPh>
    <rPh sb="5" eb="8">
      <t>ミエマチ</t>
    </rPh>
    <rPh sb="8" eb="10">
      <t>アキバ</t>
    </rPh>
    <phoneticPr fontId="2"/>
  </si>
  <si>
    <t>大分市松が丘4-10-10</t>
    <rPh sb="3" eb="4">
      <t>マツ</t>
    </rPh>
    <rPh sb="5" eb="6">
      <t>オカ</t>
    </rPh>
    <phoneticPr fontId="2"/>
  </si>
  <si>
    <t>ＡＢＣ吹奏楽団</t>
    <rPh sb="3" eb="5">
      <t>スイソウ</t>
    </rPh>
    <rPh sb="5" eb="7">
      <t>ガクダン</t>
    </rPh>
    <phoneticPr fontId="2"/>
  </si>
  <si>
    <t>ヤンモサウンズ・イン・ブラス</t>
  </si>
  <si>
    <t>＊太線の枠内のみ記入してください。</t>
    <rPh sb="1" eb="3">
      <t>フトセン</t>
    </rPh>
    <rPh sb="4" eb="6">
      <t>ワクナイ</t>
    </rPh>
    <rPh sb="8" eb="10">
      <t>キニュウ</t>
    </rPh>
    <phoneticPr fontId="3"/>
  </si>
  <si>
    <t>提出日</t>
    <rPh sb="0" eb="3">
      <t>テイシュツビ</t>
    </rPh>
    <phoneticPr fontId="3"/>
  </si>
  <si>
    <t>会場名</t>
    <rPh sb="0" eb="2">
      <t>カイジョウ</t>
    </rPh>
    <rPh sb="2" eb="3">
      <t>メイ</t>
    </rPh>
    <phoneticPr fontId="3"/>
  </si>
  <si>
    <t>公演回数</t>
    <rPh sb="0" eb="2">
      <t>コウエン</t>
    </rPh>
    <rPh sb="2" eb="4">
      <t>カイスウ</t>
    </rPh>
    <phoneticPr fontId="3"/>
  </si>
  <si>
    <t>回</t>
    <rPh sb="0" eb="1">
      <t>カイ</t>
    </rPh>
    <phoneticPr fontId="3"/>
  </si>
  <si>
    <t>平均入場料</t>
    <rPh sb="0" eb="2">
      <t>ヘイキン</t>
    </rPh>
    <rPh sb="2" eb="5">
      <t>ニュウジョウリョウ</t>
    </rPh>
    <phoneticPr fontId="3"/>
  </si>
  <si>
    <t>公演所要時間</t>
    <rPh sb="0" eb="2">
      <t>コウエン</t>
    </rPh>
    <rPh sb="2" eb="6">
      <t>ショヨウジカン</t>
    </rPh>
    <phoneticPr fontId="3"/>
  </si>
  <si>
    <t>円</t>
    <rPh sb="0" eb="1">
      <t>エン</t>
    </rPh>
    <phoneticPr fontId="3"/>
  </si>
  <si>
    <t>開催日</t>
    <rPh sb="0" eb="3">
      <t>カイサイビ</t>
    </rPh>
    <phoneticPr fontId="3"/>
  </si>
  <si>
    <t>お申込者名</t>
    <rPh sb="1" eb="3">
      <t>モウシコミ</t>
    </rPh>
    <rPh sb="3" eb="4">
      <t>シャ</t>
    </rPh>
    <rPh sb="4" eb="5">
      <t>メイ</t>
    </rPh>
    <phoneticPr fontId="3"/>
  </si>
  <si>
    <t>会場の定員数</t>
    <rPh sb="0" eb="2">
      <t>カイジョウ</t>
    </rPh>
    <rPh sb="3" eb="6">
      <t>テイインスウ</t>
    </rPh>
    <phoneticPr fontId="3"/>
  </si>
  <si>
    <t>適</t>
    <rPh sb="0" eb="1">
      <t>テキ</t>
    </rPh>
    <phoneticPr fontId="3"/>
  </si>
  <si>
    <t>演奏曲目（上段にご記入下さい）</t>
    <rPh sb="0" eb="2">
      <t>エンソウ</t>
    </rPh>
    <rPh sb="2" eb="4">
      <t>キョクモク</t>
    </rPh>
    <rPh sb="5" eb="7">
      <t>ジョウダン</t>
    </rPh>
    <rPh sb="9" eb="11">
      <t>キニュウ</t>
    </rPh>
    <rPh sb="11" eb="12">
      <t>クダ</t>
    </rPh>
    <phoneticPr fontId="3"/>
  </si>
  <si>
    <t>作（訳）詞者</t>
  </si>
  <si>
    <t>利用方法</t>
    <rPh sb="0" eb="4">
      <t>リヨウホウホウ</t>
    </rPh>
    <phoneticPr fontId="3"/>
  </si>
  <si>
    <t>作（編）曲者</t>
    <rPh sb="0" eb="1">
      <t>サク</t>
    </rPh>
    <rPh sb="2" eb="3">
      <t>ヘン</t>
    </rPh>
    <rPh sb="4" eb="5">
      <t>キョク</t>
    </rPh>
    <rPh sb="5" eb="6">
      <t>シャ</t>
    </rPh>
    <phoneticPr fontId="3"/>
  </si>
  <si>
    <t>演奏・歌唱者(団体）名
(CD・ﾃｰﾌﾟのﾌﾟﾛ歌手名)</t>
    <rPh sb="0" eb="2">
      <t>エンソウ</t>
    </rPh>
    <rPh sb="3" eb="5">
      <t>カショウ</t>
    </rPh>
    <rPh sb="5" eb="6">
      <t>シャ</t>
    </rPh>
    <rPh sb="7" eb="9">
      <t>ダンタイ</t>
    </rPh>
    <rPh sb="10" eb="11">
      <t>メイ</t>
    </rPh>
    <rPh sb="24" eb="26">
      <t>カシュ</t>
    </rPh>
    <rPh sb="26" eb="27">
      <t>メイ</t>
    </rPh>
    <phoneticPr fontId="3"/>
  </si>
  <si>
    <t>演奏
時間</t>
    <rPh sb="0" eb="2">
      <t>エンソウ</t>
    </rPh>
    <rPh sb="3" eb="5">
      <t>ジカン</t>
    </rPh>
    <phoneticPr fontId="3"/>
  </si>
  <si>
    <t>演奏
回数</t>
    <rPh sb="0" eb="2">
      <t>エンソウ</t>
    </rPh>
    <rPh sb="3" eb="5">
      <t>カイスウ</t>
    </rPh>
    <phoneticPr fontId="3"/>
  </si>
  <si>
    <t>使　用　料
（作品バリュー）</t>
    <rPh sb="0" eb="5">
      <t>シヨウリョウ</t>
    </rPh>
    <rPh sb="7" eb="9">
      <t>サクヒン</t>
    </rPh>
    <phoneticPr fontId="3"/>
  </si>
  <si>
    <t>作品コード</t>
    <rPh sb="0" eb="2">
      <t>サクヒン</t>
    </rPh>
    <phoneticPr fontId="3"/>
  </si>
  <si>
    <t>3器楽のみ</t>
    <rPh sb="1" eb="3">
      <t>キガク</t>
    </rPh>
    <phoneticPr fontId="3"/>
  </si>
  <si>
    <t>１．原詞</t>
    <rPh sb="2" eb="3">
      <t>ゲンシ</t>
    </rPh>
    <rPh sb="3" eb="4">
      <t>シ</t>
    </rPh>
    <phoneticPr fontId="3"/>
  </si>
  <si>
    <t>２．訳詞</t>
    <rPh sb="2" eb="3">
      <t>ヤク</t>
    </rPh>
    <rPh sb="3" eb="4">
      <t>シ</t>
    </rPh>
    <phoneticPr fontId="3"/>
  </si>
  <si>
    <t>Ｎ・Ｍ･･･当協会管理外　　Ｐ・Ｄ･･･著作権消滅</t>
    <rPh sb="6" eb="9">
      <t>トウキョウカイ</t>
    </rPh>
    <rPh sb="9" eb="12">
      <t>カンリガイ</t>
    </rPh>
    <rPh sb="20" eb="23">
      <t>チョサクケン</t>
    </rPh>
    <rPh sb="23" eb="25">
      <t>ショウメツ</t>
    </rPh>
    <phoneticPr fontId="3"/>
  </si>
  <si>
    <t>請求日</t>
    <rPh sb="0" eb="3">
      <t>セイキュウビ</t>
    </rPh>
    <phoneticPr fontId="3"/>
  </si>
  <si>
    <t>消費税相当額</t>
    <rPh sb="0" eb="3">
      <t>ショウヒゼイ</t>
    </rPh>
    <rPh sb="3" eb="6">
      <t>ソウトウガク</t>
    </rPh>
    <phoneticPr fontId="3"/>
  </si>
  <si>
    <t>請求書番号</t>
    <rPh sb="0" eb="3">
      <t>セイキュウショ</t>
    </rPh>
    <rPh sb="3" eb="5">
      <t>バンゴウ</t>
    </rPh>
    <phoneticPr fontId="3"/>
  </si>
  <si>
    <t>種目
規定区分</t>
    <rPh sb="0" eb="2">
      <t>シュモク</t>
    </rPh>
    <rPh sb="3" eb="5">
      <t>キテイ</t>
    </rPh>
    <rPh sb="5" eb="7">
      <t>クブン</t>
    </rPh>
    <phoneticPr fontId="3"/>
  </si>
  <si>
    <t>No,</t>
    <phoneticPr fontId="3"/>
  </si>
  <si>
    <t>　　　　演　奏　利　用　明　細　書</t>
    <rPh sb="4" eb="7">
      <t>エンソウ</t>
    </rPh>
    <rPh sb="8" eb="11">
      <t>リヨウ</t>
    </rPh>
    <rPh sb="12" eb="17">
      <t>メイサイショ</t>
    </rPh>
    <phoneticPr fontId="3"/>
  </si>
  <si>
    <t>催物名</t>
    <rPh sb="0" eb="2">
      <t>モヨオシモノ</t>
    </rPh>
    <rPh sb="2" eb="3">
      <t>メイ</t>
    </rPh>
    <phoneticPr fontId="3"/>
  </si>
  <si>
    <t>レコード</t>
    <phoneticPr fontId="3"/>
  </si>
  <si>
    <t>日間</t>
    <rPh sb="0" eb="2">
      <t>ニチカン</t>
    </rPh>
    <phoneticPr fontId="3"/>
  </si>
  <si>
    <t>（作品バリュー）</t>
    <rPh sb="1" eb="3">
      <t>サクヒン</t>
    </rPh>
    <phoneticPr fontId="3"/>
  </si>
  <si>
    <t>小計</t>
    <rPh sb="0" eb="2">
      <t>ショウケイ</t>
    </rPh>
    <phoneticPr fontId="3"/>
  </si>
  <si>
    <t>Ａ</t>
    <phoneticPr fontId="3"/>
  </si>
  <si>
    <t>合計</t>
    <rPh sb="0" eb="2">
      <t>ゴウケイ</t>
    </rPh>
    <phoneticPr fontId="3"/>
  </si>
  <si>
    <t>みなし
曲数</t>
    <rPh sb="4" eb="6">
      <t>キョクスウ</t>
    </rPh>
    <phoneticPr fontId="3"/>
  </si>
  <si>
    <t>回</t>
    <phoneticPr fontId="2"/>
  </si>
  <si>
    <t>分</t>
    <phoneticPr fontId="2"/>
  </si>
  <si>
    <t>令和</t>
    <rPh sb="0" eb="2">
      <t>レイワ</t>
    </rPh>
    <phoneticPr fontId="10"/>
  </si>
  <si>
    <t>　合同バンドの場合は全団体の総部員数</t>
    <rPh sb="1" eb="3">
      <t>ごうどう</t>
    </rPh>
    <rPh sb="7" eb="9">
      <t>ばあい</t>
    </rPh>
    <rPh sb="10" eb="11">
      <t>ぜん</t>
    </rPh>
    <rPh sb="11" eb="13">
      <t>だんたい</t>
    </rPh>
    <rPh sb="14" eb="15">
      <t>そう</t>
    </rPh>
    <rPh sb="15" eb="17">
      <t>ぶいん</t>
    </rPh>
    <rPh sb="17" eb="18">
      <t>すう</t>
    </rPh>
    <phoneticPr fontId="2" type="Hiragana"/>
  </si>
  <si>
    <t>　総部員数は</t>
    <rPh sb="1" eb="2">
      <t>ソウ</t>
    </rPh>
    <rPh sb="2" eb="4">
      <t>ブイン</t>
    </rPh>
    <rPh sb="4" eb="5">
      <t>スウ</t>
    </rPh>
    <phoneticPr fontId="10"/>
  </si>
  <si>
    <t>名で間違いありません。</t>
    <rPh sb="0" eb="1">
      <t>メイ</t>
    </rPh>
    <rPh sb="2" eb="4">
      <t>マチガ</t>
    </rPh>
    <phoneticPr fontId="2"/>
  </si>
  <si>
    <t>名</t>
    <rPh sb="0" eb="1">
      <t>めい</t>
    </rPh>
    <phoneticPr fontId="2" type="Hiragana"/>
  </si>
  <si>
    <t>　本校の総部員数は</t>
    <rPh sb="1" eb="3">
      <t>ホンコウ</t>
    </rPh>
    <rPh sb="4" eb="5">
      <t>ソウ</t>
    </rPh>
    <rPh sb="5" eb="7">
      <t>ブイン</t>
    </rPh>
    <rPh sb="7" eb="8">
      <t>スウ</t>
    </rPh>
    <phoneticPr fontId="10"/>
  </si>
  <si>
    <t>③団体名及びフリガナを入力してください　　　　　　　　　　　　　↓部活動名</t>
    <rPh sb="1" eb="4">
      <t>ダンタイメイ</t>
    </rPh>
    <rPh sb="4" eb="5">
      <t>オヨ</t>
    </rPh>
    <rPh sb="11" eb="13">
      <t>ニュウリョク</t>
    </rPh>
    <rPh sb="33" eb="36">
      <t>ブカツドウ</t>
    </rPh>
    <rPh sb="36" eb="37">
      <t>メイ</t>
    </rPh>
    <phoneticPr fontId="3"/>
  </si>
  <si>
    <t>ウインドアンサンブル ニアゲ</t>
    <phoneticPr fontId="10"/>
  </si>
  <si>
    <t>ヒタシリツ　ヒノクマ　ショウガッコウ</t>
    <phoneticPr fontId="10"/>
  </si>
  <si>
    <t>ジョヴィアル リング・ウインド オーケストラ</t>
    <phoneticPr fontId="10"/>
  </si>
  <si>
    <t>オオイタシリツ セキデンガクエン</t>
    <phoneticPr fontId="10"/>
  </si>
  <si>
    <t>オオイタシリツ ダイトウ チュウガッコウ</t>
    <phoneticPr fontId="10"/>
  </si>
  <si>
    <t>オオイタシリツ ツルサキ チュウガッコウ</t>
    <phoneticPr fontId="10"/>
  </si>
  <si>
    <t>オオイタシリツ ハルカワ チュウガッコウ</t>
    <phoneticPr fontId="10"/>
  </si>
  <si>
    <t>オオイタシリツ アケノ チュウガッコウ</t>
    <phoneticPr fontId="10"/>
  </si>
  <si>
    <t>オオイタシリツ オウジ チュウガッコウ</t>
    <phoneticPr fontId="10"/>
  </si>
  <si>
    <t>オオイタシリツ ウエノガオカ チュウガッコウ</t>
    <phoneticPr fontId="10"/>
  </si>
  <si>
    <t>オオイタシリツ オオイタニシ チュウガッコウ</t>
    <phoneticPr fontId="10"/>
  </si>
  <si>
    <t>オオイタシリツ ミナミオオイタ チュウガッコウ</t>
    <phoneticPr fontId="10"/>
  </si>
  <si>
    <t>オオイタシリツ ジョウナン チュウガッコウ</t>
    <phoneticPr fontId="10"/>
  </si>
  <si>
    <t>オオイタシリツ ジョウトウ チュウガッコウ</t>
    <phoneticPr fontId="10"/>
  </si>
  <si>
    <t>オオイタシリツ タキオ チュウガッコウ</t>
    <phoneticPr fontId="10"/>
  </si>
  <si>
    <t>オオイタシリツ ワサダ チュウガッコウ</t>
    <phoneticPr fontId="10"/>
  </si>
  <si>
    <t>オオイタシリツ ワサダニシ チュウガッコウ</t>
    <phoneticPr fontId="10"/>
  </si>
  <si>
    <t>オオイタシリツ ワサダミナミ チュウガッコウ</t>
    <phoneticPr fontId="10"/>
  </si>
  <si>
    <t>オオイタケンリツ オオイタホウフ チュウガッコウ</t>
    <phoneticPr fontId="10"/>
  </si>
  <si>
    <t>ベップシリツ ホクブ チュウガッコウ</t>
    <phoneticPr fontId="10"/>
  </si>
  <si>
    <t>ベップシリツ ツルミダイ チュウガッコウ</t>
    <phoneticPr fontId="10"/>
  </si>
  <si>
    <t>ベップシリツ アサヒ チュウガッコウ</t>
    <phoneticPr fontId="10"/>
  </si>
  <si>
    <t>ヒジチョウリツ ヒジ チュウガッコウ</t>
    <phoneticPr fontId="10"/>
  </si>
  <si>
    <t>ヒジチョウリツ オオガ チュウガッコウ</t>
    <phoneticPr fontId="10"/>
  </si>
  <si>
    <t>キツキシリツ キツキ チュウガッコウ</t>
    <phoneticPr fontId="10"/>
  </si>
  <si>
    <t>キツキシリツ ムネチカ チュウガッコウ</t>
    <phoneticPr fontId="10"/>
  </si>
  <si>
    <t>キツキシリツ ヤマガ チュウガッコウ</t>
    <phoneticPr fontId="10"/>
  </si>
  <si>
    <t>サイキシリツ サイキミナミ チュウガッコウ</t>
    <phoneticPr fontId="10"/>
  </si>
  <si>
    <t>サイキシリツ ツルヤ チュウガッコウ</t>
    <phoneticPr fontId="10"/>
  </si>
  <si>
    <t>サイキシリツ サイキジョウナン チュウガッコウ</t>
    <phoneticPr fontId="10"/>
  </si>
  <si>
    <t>ウスキシリツ ヒガシ チュウガッコウ</t>
    <phoneticPr fontId="10"/>
  </si>
  <si>
    <t>ウスキシリツ ノツ チュウガッコウ</t>
    <phoneticPr fontId="10"/>
  </si>
  <si>
    <t>ブンゴオオノシリツ ミエ チュウガッコウ</t>
    <phoneticPr fontId="10"/>
  </si>
  <si>
    <t>クスチョウリツ クスセイショウ チュウガッコウ</t>
    <phoneticPr fontId="10"/>
  </si>
  <si>
    <t>ユフシリツ ショウナイ チュウガッコウ</t>
    <phoneticPr fontId="10"/>
  </si>
  <si>
    <t>クニサキシリツ アキ チュウガッコウ</t>
    <phoneticPr fontId="10"/>
  </si>
  <si>
    <t>ヒラマツガクエン オオイタトウメイ コウトウガッコウ</t>
    <phoneticPr fontId="10"/>
  </si>
  <si>
    <t>オオイタ チュウガッコウ・オオイタ コウトウガッコウ</t>
    <phoneticPr fontId="10"/>
  </si>
  <si>
    <t>オオイタケンリツ オオイタウエノガオカ コウトウガッコウ</t>
    <phoneticPr fontId="10"/>
  </si>
  <si>
    <t>オオイタケンリツ オオイタマイヅル コウトウガッコウ</t>
    <phoneticPr fontId="10"/>
  </si>
  <si>
    <t>オオイタケンリツ オオイタツルサキ コウトウガッコウ</t>
    <phoneticPr fontId="10"/>
  </si>
  <si>
    <t>オオイタケンリツ オオイタヒガシ コウトウガッコウ</t>
    <phoneticPr fontId="10"/>
  </si>
  <si>
    <t>オオイタケンリツ オオイタニシ コウトウガッコウ</t>
    <phoneticPr fontId="10"/>
  </si>
  <si>
    <t>オオイタケンリツ オオイタミナミ コウトウガッコウ</t>
    <phoneticPr fontId="10"/>
  </si>
  <si>
    <t>オオイタケンリツ オオイタオギノダイ コウトウガッコウ</t>
    <phoneticPr fontId="10"/>
  </si>
  <si>
    <t>オオイタケンリツ オオイタホウフ コウトウガッコウ</t>
    <phoneticPr fontId="10"/>
  </si>
  <si>
    <t>オオイタケンリツ オオイタショウギョウ コウトウガッコウ</t>
    <phoneticPr fontId="10"/>
  </si>
  <si>
    <t>オオイタケンリツ ツルサキコウギョウ コウトウガッコウ</t>
    <phoneticPr fontId="10"/>
  </si>
  <si>
    <t>オオイタケンリツ ゲイジュツミドリガオカ コウトウガッコウ</t>
    <phoneticPr fontId="10"/>
  </si>
  <si>
    <t>オオイタケンリツ ベップショウセイ コウトウガッコウ</t>
    <phoneticPr fontId="10"/>
  </si>
  <si>
    <t>オオイタケンリツ ベップツルミガオカ コウトウガッコウ</t>
    <phoneticPr fontId="10"/>
  </si>
  <si>
    <t>オオイタケンリツ キツキ コウトウガッコウ</t>
    <phoneticPr fontId="10"/>
  </si>
  <si>
    <t>オオイタケンリツ サイキカクジョウ コウトウガッコウ</t>
    <phoneticPr fontId="10"/>
  </si>
  <si>
    <t>ニッポンブンリダイガク フゾク コウトウガッコウ</t>
    <phoneticPr fontId="10"/>
  </si>
  <si>
    <t>オオイタケンリツ タケタ コウトウガッコウ</t>
    <phoneticPr fontId="10"/>
  </si>
  <si>
    <t>オオイタケンリツ ヒタリンコウ コウトウガッコウ</t>
    <phoneticPr fontId="10"/>
  </si>
  <si>
    <t>ショウワガクエン コウトウガッコウ</t>
    <phoneticPr fontId="10"/>
  </si>
  <si>
    <t>トウイン コウトウガッコウ</t>
    <phoneticPr fontId="10"/>
  </si>
  <si>
    <t>オオイタケンリツ ナカツミナミ コウトウガッコウ</t>
    <phoneticPr fontId="10"/>
  </si>
  <si>
    <t>オオイタケンリツ ナカツヒガシ コウトウガッコウ</t>
    <phoneticPr fontId="10"/>
  </si>
  <si>
    <t>センジョウガクエン ヒガシキュウシュウリュウコク コウトウガッコウ</t>
    <phoneticPr fontId="10"/>
  </si>
  <si>
    <t>オオイタケンリツ ウサ コウトウガッコウ</t>
    <phoneticPr fontId="10"/>
  </si>
  <si>
    <t>オオイタケンリツ タカダ コウトウガッコウ</t>
    <phoneticPr fontId="10"/>
  </si>
  <si>
    <t>オオイタケンリツ クスミヤマ コウトウガッコウ</t>
    <phoneticPr fontId="10"/>
  </si>
  <si>
    <t>オオイタケンリツ ミエソウゴウ コウトウガッコウ</t>
    <phoneticPr fontId="10"/>
  </si>
  <si>
    <t>オオイタダイガク ブンカカイ スイソウガクブ</t>
    <phoneticPr fontId="10"/>
  </si>
  <si>
    <t>ベップダイガク スイソウガクダン</t>
    <phoneticPr fontId="10"/>
  </si>
  <si>
    <t>オオイタケンチョウ ショクイン スイソウガクダン</t>
    <phoneticPr fontId="10"/>
  </si>
  <si>
    <t>ウスキ ウインドアンサンブル</t>
    <phoneticPr fontId="10"/>
  </si>
  <si>
    <t>サイキシミン スイソウガクダン</t>
    <phoneticPr fontId="10"/>
  </si>
  <si>
    <t>ツルサキ スイソウガクダン</t>
    <phoneticPr fontId="10"/>
  </si>
  <si>
    <t>ナカツシミン スイソウガクダン</t>
    <phoneticPr fontId="10"/>
  </si>
  <si>
    <t>フリガナ</t>
    <phoneticPr fontId="2" type="Hiragana"/>
  </si>
  <si>
    <t>④指揮者名及びフリガナを入力してください。</t>
    <rPh sb="1" eb="4">
      <t>シキシャ</t>
    </rPh>
    <rPh sb="4" eb="5">
      <t>メイ</t>
    </rPh>
    <rPh sb="5" eb="6">
      <t>オヨ</t>
    </rPh>
    <rPh sb="12" eb="14">
      <t>ニュウリョク</t>
    </rPh>
    <phoneticPr fontId="3"/>
  </si>
  <si>
    <t>作曲者名(フリガナ)</t>
    <rPh sb="0" eb="3">
      <t>サッキョクシャ</t>
    </rPh>
    <rPh sb="3" eb="4">
      <t>メイ</t>
    </rPh>
    <phoneticPr fontId="3"/>
  </si>
  <si>
    <t>編曲者名(フリガナ)</t>
    <rPh sb="0" eb="3">
      <t>ヘンキョクシャ</t>
    </rPh>
    <rPh sb="3" eb="4">
      <t>メイ</t>
    </rPh>
    <phoneticPr fontId="3"/>
  </si>
  <si>
    <t>①～⑱の手順に従って入力してください。</t>
    <rPh sb="4" eb="6">
      <t>テジュン</t>
    </rPh>
    <rPh sb="7" eb="8">
      <t>シタガ</t>
    </rPh>
    <rPh sb="10" eb="12">
      <t>ニュウリョク</t>
    </rPh>
    <phoneticPr fontId="3"/>
  </si>
  <si>
    <t>エディション・デハデ</t>
    <phoneticPr fontId="2"/>
  </si>
  <si>
    <t>ロケットミュージック</t>
    <phoneticPr fontId="2"/>
  </si>
  <si>
    <t>　【入力要領】
　　※リストより団体名を選択してください。
　　※フリガナ・部活動名は自動で表示されます。
　　※小編成部門で合同バンド（合同で20名以内）の場合は、２校とも選択。</t>
    <rPh sb="16" eb="18">
      <t>ダンタイ</t>
    </rPh>
    <rPh sb="18" eb="19">
      <t>メイ</t>
    </rPh>
    <rPh sb="20" eb="22">
      <t>センタク</t>
    </rPh>
    <rPh sb="38" eb="41">
      <t>ブカツドウ</t>
    </rPh>
    <rPh sb="41" eb="42">
      <t>メイ</t>
    </rPh>
    <rPh sb="43" eb="45">
      <t>ジドウ</t>
    </rPh>
    <rPh sb="46" eb="48">
      <t>ヒョウジ</t>
    </rPh>
    <rPh sb="57" eb="60">
      <t>ショウヘンセイ</t>
    </rPh>
    <rPh sb="60" eb="62">
      <t>ブモン</t>
    </rPh>
    <rPh sb="63" eb="65">
      <t>ゴウドウ</t>
    </rPh>
    <rPh sb="69" eb="71">
      <t>ゴウドウ</t>
    </rPh>
    <rPh sb="74" eb="75">
      <t>メイ</t>
    </rPh>
    <rPh sb="75" eb="77">
      <t>イナイ</t>
    </rPh>
    <rPh sb="79" eb="81">
      <t>バアイ</t>
    </rPh>
    <rPh sb="84" eb="85">
      <t>コウ</t>
    </rPh>
    <rPh sb="87" eb="89">
      <t>センタク</t>
    </rPh>
    <phoneticPr fontId="3"/>
  </si>
  <si>
    <r>
      <t>⑱総部員数について（エントリー時点）小編成部門は</t>
    </r>
    <r>
      <rPr>
        <b/>
        <sz val="11"/>
        <color rgb="FFFF0000"/>
        <rFont val="AR丸ゴシック体M"/>
        <family val="3"/>
        <charset val="128"/>
      </rPr>
      <t>25</t>
    </r>
    <r>
      <rPr>
        <b/>
        <sz val="11"/>
        <rFont val="AR丸ゴシック体M"/>
        <family val="3"/>
        <charset val="128"/>
      </rPr>
      <t>名以内</t>
    </r>
    <rPh sb="1" eb="2">
      <t>そう</t>
    </rPh>
    <rPh sb="2" eb="4">
      <t>ぶいん</t>
    </rPh>
    <rPh sb="4" eb="5">
      <t>すう</t>
    </rPh>
    <rPh sb="15" eb="17">
      <t>じてん</t>
    </rPh>
    <rPh sb="18" eb="21">
      <t>しょうへんせい</t>
    </rPh>
    <rPh sb="21" eb="23">
      <t>ぶもん</t>
    </rPh>
    <rPh sb="26" eb="27">
      <t>めい</t>
    </rPh>
    <rPh sb="27" eb="29">
      <t>いない</t>
    </rPh>
    <phoneticPr fontId="2" type="Hiragana"/>
  </si>
  <si>
    <t>玖珠町立くす星翔中学校</t>
    <rPh sb="6" eb="7">
      <t>ホシ</t>
    </rPh>
    <rPh sb="7" eb="8">
      <t>カケル</t>
    </rPh>
    <rPh sb="8" eb="11">
      <t>チュウガッコウ</t>
    </rPh>
    <phoneticPr fontId="2"/>
  </si>
  <si>
    <t>870-0045</t>
  </si>
  <si>
    <t>大分市城崎町3-2-36プランタン城崎603</t>
    <rPh sb="5" eb="6">
      <t>マチ</t>
    </rPh>
    <phoneticPr fontId="2"/>
  </si>
  <si>
    <t>870-0130</t>
  </si>
  <si>
    <t>870-0846</t>
  </si>
  <si>
    <t>0979-22-0448</t>
  </si>
  <si>
    <t>0973-72-7007</t>
  </si>
  <si>
    <t>0973-73-2664</t>
  </si>
  <si>
    <t>ヒタシリツ オオヤマ チュウガッコウ</t>
    <phoneticPr fontId="10"/>
  </si>
  <si>
    <t>ヒタシリツ ミクマ チュウガッコウ</t>
    <phoneticPr fontId="10"/>
  </si>
  <si>
    <t>ナカツシリツ ヒガシナカツ チュウガッコウ</t>
    <phoneticPr fontId="10"/>
  </si>
  <si>
    <t>ナカツシリツ ナカツ チュウガッコウ</t>
    <phoneticPr fontId="10"/>
  </si>
  <si>
    <t>ナカツシリツ ホウヨウ チュウガッコウ</t>
    <phoneticPr fontId="10"/>
  </si>
  <si>
    <t>ナカツシリツ ミドリガオカ チュウガッコウ</t>
    <phoneticPr fontId="10"/>
  </si>
  <si>
    <t>ナカツシリツ サンコウ チュウガッコウ</t>
    <phoneticPr fontId="10"/>
  </si>
  <si>
    <t>ウサシリツ アジム チュウガッコウ</t>
    <phoneticPr fontId="10"/>
  </si>
  <si>
    <t>ウサシリツ セイブ チュウガッコウ</t>
    <phoneticPr fontId="10"/>
  </si>
  <si>
    <t>ウサシリツ ナガス チュウガッコウ</t>
    <phoneticPr fontId="10"/>
  </si>
  <si>
    <t>ユフシリツ ハサマ チュウガッコウ</t>
    <phoneticPr fontId="10"/>
  </si>
  <si>
    <t>平松学園 大分東明高等学校</t>
    <rPh sb="0" eb="4">
      <t>ヒラマツガクエン</t>
    </rPh>
    <phoneticPr fontId="2"/>
  </si>
  <si>
    <t>別府大学吹奏楽団</t>
    <rPh sb="0" eb="2">
      <t>ベップ</t>
    </rPh>
    <rPh sb="2" eb="4">
      <t>ダイガク</t>
    </rPh>
    <rPh sb="4" eb="6">
      <t>スイソウ</t>
    </rPh>
    <rPh sb="6" eb="8">
      <t>ガクダン</t>
    </rPh>
    <phoneticPr fontId="2"/>
  </si>
  <si>
    <t>日本製鉄大分吹奏楽団</t>
    <rPh sb="0" eb="2">
      <t>ニホン</t>
    </rPh>
    <rPh sb="2" eb="4">
      <t>セイテツ</t>
    </rPh>
    <rPh sb="4" eb="6">
      <t>オオイタ</t>
    </rPh>
    <rPh sb="6" eb="8">
      <t>スイソウ</t>
    </rPh>
    <rPh sb="8" eb="10">
      <t>ガクダン</t>
    </rPh>
    <phoneticPr fontId="2"/>
  </si>
  <si>
    <t>響ウインドアンサンブル</t>
    <rPh sb="0" eb="1">
      <t>ヒビ</t>
    </rPh>
    <phoneticPr fontId="2"/>
  </si>
  <si>
    <t>097-552-6696</t>
  </si>
  <si>
    <t>870-8560</t>
  </si>
  <si>
    <t>870-1109</t>
  </si>
  <si>
    <t>097７-21-0118</t>
  </si>
  <si>
    <t>0977-27-3311</t>
  </si>
  <si>
    <t>0973-22-7420</t>
  </si>
  <si>
    <t>870-1124</t>
  </si>
  <si>
    <t>大分市西ノ洲１番地 日本製鉄(株)九州製鉄所大分地区 スラグ室付</t>
    <rPh sb="0" eb="3">
      <t>オオイタシ</t>
    </rPh>
    <rPh sb="3" eb="4">
      <t>ニシ</t>
    </rPh>
    <rPh sb="5" eb="6">
      <t>ス</t>
    </rPh>
    <rPh sb="7" eb="9">
      <t>バンチ</t>
    </rPh>
    <rPh sb="10" eb="12">
      <t>ニホン</t>
    </rPh>
    <rPh sb="12" eb="14">
      <t>セイテツ</t>
    </rPh>
    <rPh sb="15" eb="16">
      <t>カブ</t>
    </rPh>
    <rPh sb="17" eb="19">
      <t>キュウシュウ</t>
    </rPh>
    <rPh sb="19" eb="21">
      <t>セイテツ</t>
    </rPh>
    <rPh sb="21" eb="22">
      <t>ショ</t>
    </rPh>
    <rPh sb="22" eb="24">
      <t>オオイタ</t>
    </rPh>
    <rPh sb="24" eb="26">
      <t>チク</t>
    </rPh>
    <rPh sb="30" eb="31">
      <t>シツ</t>
    </rPh>
    <rPh sb="31" eb="32">
      <t>ツキ</t>
    </rPh>
    <phoneticPr fontId="2"/>
  </si>
  <si>
    <t>097-553-3253</t>
  </si>
  <si>
    <t>メイホウ チュウガッコウ・コウトウガッコウ</t>
    <phoneticPr fontId="10"/>
  </si>
  <si>
    <t>オオイタケンリツ ナカツキタ コウトウガッコウ</t>
    <phoneticPr fontId="10"/>
  </si>
  <si>
    <t>オオイタケンリツ ヒタ コウトウガッコウ</t>
    <phoneticPr fontId="10"/>
  </si>
  <si>
    <t>ニッポンセイテツ オオイタ スイソウガクダン</t>
    <phoneticPr fontId="10"/>
  </si>
  <si>
    <t>アンサンブル オオイタ</t>
    <phoneticPr fontId="10"/>
  </si>
  <si>
    <t>エービーシー スイソウガクダン</t>
    <phoneticPr fontId="10"/>
  </si>
  <si>
    <t>ヤンモサウンズ イン ブラス</t>
    <phoneticPr fontId="10"/>
  </si>
  <si>
    <t>ホルンパーティー オオイタ</t>
    <phoneticPr fontId="10"/>
  </si>
  <si>
    <t>アンバ イン ブルーバーズ</t>
    <phoneticPr fontId="10"/>
  </si>
  <si>
    <t>ヒビキ ウインドアンサンブル</t>
    <phoneticPr fontId="10"/>
  </si>
  <si>
    <t>大分市横尾東町1-23-1</t>
    <rPh sb="3" eb="5">
      <t>ヨコオ</t>
    </rPh>
    <rPh sb="5" eb="7">
      <t>ヒガシマチ</t>
    </rPh>
    <phoneticPr fontId="2"/>
  </si>
  <si>
    <t>大分市二又町1-4-53</t>
    <rPh sb="3" eb="5">
      <t>フタマタ</t>
    </rPh>
    <rPh sb="5" eb="6">
      <t>チョウ</t>
    </rPh>
    <phoneticPr fontId="2"/>
  </si>
  <si>
    <t>大分市田尻123-1</t>
    <rPh sb="3" eb="5">
      <t>タジリ</t>
    </rPh>
    <phoneticPr fontId="2"/>
  </si>
  <si>
    <t>大分市花園3-3-1</t>
    <rPh sb="3" eb="5">
      <t>ハナゾノ</t>
    </rPh>
    <phoneticPr fontId="2"/>
  </si>
  <si>
    <t>杵築市南杵築2063</t>
    <rPh sb="0" eb="3">
      <t>キツキシ</t>
    </rPh>
    <rPh sb="3" eb="4">
      <t>ミナミ</t>
    </rPh>
    <rPh sb="4" eb="6">
      <t>キツキ</t>
    </rPh>
    <phoneticPr fontId="2"/>
  </si>
  <si>
    <t>由布市庄内町柿原49番地</t>
    <rPh sb="10" eb="12">
      <t>バンチ</t>
    </rPh>
    <phoneticPr fontId="2"/>
  </si>
  <si>
    <t>速見郡日出町大神3120番地</t>
    <rPh sb="0" eb="3">
      <t>ハヤミグン</t>
    </rPh>
    <rPh sb="3" eb="6">
      <t>ヒジマチ</t>
    </rPh>
    <rPh sb="6" eb="8">
      <t>オオガ</t>
    </rPh>
    <phoneticPr fontId="2"/>
  </si>
  <si>
    <t>玖珠郡玖珠町帆足505番地</t>
    <rPh sb="6" eb="8">
      <t>ホアシ</t>
    </rPh>
    <phoneticPr fontId="2"/>
  </si>
  <si>
    <t>大分市判田台南1-1-1</t>
    <rPh sb="5" eb="6">
      <t>ダイ</t>
    </rPh>
    <rPh sb="6" eb="7">
      <t>ミナミ</t>
    </rPh>
    <phoneticPr fontId="2"/>
  </si>
  <si>
    <t>別府市東荘園4433-2</t>
    <rPh sb="0" eb="3">
      <t>ベップシ</t>
    </rPh>
    <rPh sb="3" eb="6">
      <t>ヒガシソウエン</t>
    </rPh>
    <phoneticPr fontId="2"/>
  </si>
  <si>
    <t>別府市北石垣82　</t>
    <rPh sb="0" eb="2">
      <t>ベップ</t>
    </rPh>
    <rPh sb="2" eb="3">
      <t>オオイタシ</t>
    </rPh>
    <rPh sb="3" eb="4">
      <t>キタ</t>
    </rPh>
    <rPh sb="4" eb="6">
      <t>イシガキ</t>
    </rPh>
    <phoneticPr fontId="2"/>
  </si>
  <si>
    <t>Ⅳ</t>
    <phoneticPr fontId="10"/>
  </si>
  <si>
    <t>Ⅲ</t>
    <phoneticPr fontId="10"/>
  </si>
  <si>
    <t>Ⅱ</t>
    <phoneticPr fontId="10"/>
  </si>
  <si>
    <t>Ⅰ</t>
    <phoneticPr fontId="10"/>
  </si>
  <si>
    <r>
      <t>　　【記入要領】　</t>
    </r>
    <r>
      <rPr>
        <u val="double"/>
        <sz val="11"/>
        <rFont val="AR丸ゴシック体M"/>
        <family val="3"/>
        <charset val="128"/>
      </rPr>
      <t>南九州大会が</t>
    </r>
    <r>
      <rPr>
        <b/>
        <u val="double"/>
        <sz val="11"/>
        <color rgb="FFFF0000"/>
        <rFont val="AR丸ゴシック体M"/>
        <family val="3"/>
        <charset val="128"/>
      </rPr>
      <t>沖縄県</t>
    </r>
    <r>
      <rPr>
        <u val="double"/>
        <sz val="11"/>
        <rFont val="AR丸ゴシック体M"/>
        <family val="3"/>
        <charset val="128"/>
      </rPr>
      <t>で開催されるときのみ回答</t>
    </r>
    <r>
      <rPr>
        <sz val="11"/>
        <rFont val="AR丸ゴシック体M"/>
        <family val="3"/>
        <charset val="128"/>
      </rPr>
      <t xml:space="preserve">
　　※南九州吹奏楽コンテストへの推薦団体の対象にするか答えてください。
　　１．推薦団体の対象にする　→</t>
    </r>
    <r>
      <rPr>
        <b/>
        <sz val="11"/>
        <rFont val="AR丸ゴシック体M"/>
        <family val="3"/>
        <charset val="128"/>
      </rPr>
      <t>１</t>
    </r>
    <r>
      <rPr>
        <sz val="11"/>
        <rFont val="AR丸ゴシック体M"/>
        <family val="3"/>
        <charset val="128"/>
      </rPr>
      <t xml:space="preserve">
　　２．推薦団体の対象にしない→</t>
    </r>
    <r>
      <rPr>
        <b/>
        <sz val="11"/>
        <rFont val="AR丸ゴシック体M"/>
        <family val="3"/>
        <charset val="128"/>
      </rPr>
      <t>２</t>
    </r>
    <rPh sb="9" eb="12">
      <t>ミナミキュウシュウ</t>
    </rPh>
    <rPh sb="12" eb="14">
      <t>タイカイ</t>
    </rPh>
    <rPh sb="15" eb="18">
      <t>オキナワケン</t>
    </rPh>
    <rPh sb="19" eb="21">
      <t>カイサイ</t>
    </rPh>
    <rPh sb="28" eb="30">
      <t>カイトウ</t>
    </rPh>
    <rPh sb="34" eb="35">
      <t>ミナミ</t>
    </rPh>
    <rPh sb="35" eb="37">
      <t>キュウシュウ</t>
    </rPh>
    <rPh sb="37" eb="40">
      <t>スイソウガク</t>
    </rPh>
    <rPh sb="47" eb="49">
      <t>スイセン</t>
    </rPh>
    <rPh sb="49" eb="51">
      <t>ダンタイ</t>
    </rPh>
    <rPh sb="52" eb="54">
      <t>タイショウ</t>
    </rPh>
    <rPh sb="58" eb="59">
      <t>コタ</t>
    </rPh>
    <rPh sb="71" eb="73">
      <t>スイセン</t>
    </rPh>
    <rPh sb="73" eb="75">
      <t>ダンタイ</t>
    </rPh>
    <rPh sb="76" eb="78">
      <t>タイショウ</t>
    </rPh>
    <phoneticPr fontId="3"/>
  </si>
  <si>
    <t>器楽部</t>
    <phoneticPr fontId="10"/>
  </si>
  <si>
    <t>吹奏楽部</t>
    <phoneticPr fontId="10"/>
  </si>
  <si>
    <t>小学生</t>
    <rPh sb="0" eb="1">
      <t>ショウ</t>
    </rPh>
    <rPh sb="1" eb="2">
      <t>ガク</t>
    </rPh>
    <rPh sb="2" eb="3">
      <t>セイ</t>
    </rPh>
    <phoneticPr fontId="3"/>
  </si>
  <si>
    <t>　　※小編成以外（中、高、大、職一）は入力不要</t>
    <rPh sb="3" eb="4">
      <t>ショウ</t>
    </rPh>
    <rPh sb="4" eb="6">
      <t>ヘンセイ</t>
    </rPh>
    <rPh sb="6" eb="8">
      <t>イガイ</t>
    </rPh>
    <rPh sb="9" eb="10">
      <t>ナカ</t>
    </rPh>
    <rPh sb="11" eb="12">
      <t>コウ</t>
    </rPh>
    <rPh sb="13" eb="14">
      <t>ダイ</t>
    </rPh>
    <rPh sb="15" eb="16">
      <t>ショク</t>
    </rPh>
    <rPh sb="16" eb="17">
      <t>イチ</t>
    </rPh>
    <rPh sb="19" eb="21">
      <t>ニュウリョク</t>
    </rPh>
    <rPh sb="21" eb="23">
      <t>フヨウ</t>
    </rPh>
    <phoneticPr fontId="2"/>
  </si>
  <si>
    <t>ナイトウミュージック</t>
    <phoneticPr fontId="2"/>
  </si>
  <si>
    <t>ウィンズスコア</t>
    <phoneticPr fontId="2"/>
  </si>
  <si>
    <t>ウインドアート</t>
    <phoneticPr fontId="2"/>
  </si>
  <si>
    <t>ウインドギャラリー</t>
    <phoneticPr fontId="2"/>
  </si>
  <si>
    <t>アスクスウインズ</t>
    <phoneticPr fontId="2"/>
  </si>
  <si>
    <t>カールフィッシャー</t>
    <phoneticPr fontId="2"/>
  </si>
  <si>
    <t>モレナール</t>
    <phoneticPr fontId="2"/>
  </si>
  <si>
    <t>ハッスルコピー</t>
    <phoneticPr fontId="2"/>
  </si>
  <si>
    <t>東京音楽制作合同会社</t>
    <phoneticPr fontId="2"/>
  </si>
  <si>
    <t>フェイバー・ミュージック</t>
    <phoneticPr fontId="2"/>
  </si>
  <si>
    <t>オスティミュージック</t>
    <phoneticPr fontId="2"/>
  </si>
  <si>
    <t>※コピーをして貼り付けする場合には、右クリックをして、「形式を選択して貼り付け」→「値」で貼り付けて下さい。
※外字の場合は★印にして手書きで提出　
※英語標記の方は　どこかで必ず全角スペースを１箇所入れること。　□＝全角スペース
　（例)P**** □　S**** K**</t>
    <phoneticPr fontId="2"/>
  </si>
  <si>
    <t>瀧　廉太郎</t>
    <phoneticPr fontId="2"/>
  </si>
  <si>
    <t>中田　喜直</t>
    <rPh sb="0" eb="2">
      <t>ナカタ</t>
    </rPh>
    <rPh sb="3" eb="5">
      <t>ヨシナオ</t>
    </rPh>
    <phoneticPr fontId="2"/>
  </si>
  <si>
    <t>小森田　実</t>
    <rPh sb="0" eb="3">
      <t>コモリタ</t>
    </rPh>
    <rPh sb="4" eb="5">
      <t>ミノル</t>
    </rPh>
    <phoneticPr fontId="2"/>
  </si>
  <si>
    <t>入力参考（例）</t>
    <rPh sb="0" eb="2">
      <t>ニュウリョク</t>
    </rPh>
    <rPh sb="2" eb="4">
      <t>サンコウ</t>
    </rPh>
    <rPh sb="5" eb="6">
      <t>レイ</t>
    </rPh>
    <phoneticPr fontId="2"/>
  </si>
  <si>
    <t>宇多田　ヒカル</t>
    <rPh sb="0" eb="3">
      <t>ウタダ</t>
    </rPh>
    <phoneticPr fontId="2"/>
  </si>
  <si>
    <t>中　孝介</t>
    <rPh sb="0" eb="1">
      <t>アタリ</t>
    </rPh>
    <rPh sb="2" eb="4">
      <t>コウスケ</t>
    </rPh>
    <phoneticPr fontId="2"/>
  </si>
  <si>
    <t>原　博</t>
    <phoneticPr fontId="2"/>
  </si>
  <si>
    <t>日田市立日隈小学校</t>
    <rPh sb="0" eb="2">
      <t>ヒタ</t>
    </rPh>
    <rPh sb="2" eb="4">
      <t>シリツ</t>
    </rPh>
    <rPh sb="4" eb="6">
      <t>ヒグマ</t>
    </rPh>
    <rPh sb="6" eb="9">
      <t>ショウガッコウ</t>
    </rPh>
    <phoneticPr fontId="2"/>
  </si>
  <si>
    <t>大分中学校･大分高等学校</t>
    <rPh sb="2" eb="5">
      <t>チュウガッコウ</t>
    </rPh>
    <rPh sb="6" eb="8">
      <t>オオイタ</t>
    </rPh>
    <phoneticPr fontId="2"/>
  </si>
  <si>
    <t>明豊中学･高等学校</t>
    <rPh sb="0" eb="2">
      <t>メイホウ</t>
    </rPh>
    <rPh sb="2" eb="4">
      <t>チュウガク</t>
    </rPh>
    <rPh sb="5" eb="9">
      <t>コウトウガッコウ</t>
    </rPh>
    <phoneticPr fontId="2"/>
  </si>
  <si>
    <t>立命館アジア太平洋大学吹奏楽部</t>
    <rPh sb="0" eb="3">
      <t>リツメイカン</t>
    </rPh>
    <rPh sb="6" eb="9">
      <t>タイヘイヨウ</t>
    </rPh>
    <rPh sb="9" eb="11">
      <t>ダイガク</t>
    </rPh>
    <rPh sb="11" eb="13">
      <t>スイソウ</t>
    </rPh>
    <rPh sb="14" eb="15">
      <t>ブ</t>
    </rPh>
    <phoneticPr fontId="2"/>
  </si>
  <si>
    <t>臼杵ウインドアンサンブル</t>
  </si>
  <si>
    <t>ジョリーカンパニー・ウインドアンサンブル</t>
    <phoneticPr fontId="10"/>
  </si>
  <si>
    <t>ジョヴィアル リング・ウインド オーケストラ</t>
    <phoneticPr fontId="10"/>
  </si>
  <si>
    <t>ホルンパーティ～☆おおいた</t>
    <phoneticPr fontId="10"/>
  </si>
  <si>
    <t>リツメイカン アジアタイヘイヨウダイガク スイソウガクブ</t>
    <phoneticPr fontId="10"/>
  </si>
  <si>
    <t>879-0521</t>
  </si>
  <si>
    <t>090-2086-7971</t>
    <phoneticPr fontId="10"/>
  </si>
  <si>
    <t>日田市日の出町１４</t>
  </si>
  <si>
    <t>097-554-7446</t>
  </si>
  <si>
    <t>874-0022</t>
  </si>
  <si>
    <t>0977-78-1104</t>
  </si>
  <si>
    <t>870-0275</t>
  </si>
  <si>
    <t>大分市皆春1200</t>
    <phoneticPr fontId="10"/>
  </si>
  <si>
    <t>大分市寺崎町1-10-1</t>
    <phoneticPr fontId="10"/>
  </si>
  <si>
    <t>大分市明野南3-7-1</t>
    <phoneticPr fontId="10"/>
  </si>
  <si>
    <t>大分市上野町4-5</t>
    <phoneticPr fontId="10"/>
  </si>
  <si>
    <t>大分市高崎2-20-1</t>
    <phoneticPr fontId="10"/>
  </si>
  <si>
    <t>大分市荏隈754-19</t>
    <phoneticPr fontId="10"/>
  </si>
  <si>
    <t>大分市牧上町14-19</t>
    <phoneticPr fontId="10"/>
  </si>
  <si>
    <t>大分市羽田349</t>
    <phoneticPr fontId="10"/>
  </si>
  <si>
    <t>大分市大字市589-2</t>
    <phoneticPr fontId="10"/>
  </si>
  <si>
    <t>別府市亀川231</t>
    <phoneticPr fontId="10"/>
  </si>
  <si>
    <t>別府市鶴見3682-3</t>
    <phoneticPr fontId="10"/>
  </si>
  <si>
    <t>別府市鶴見950-5</t>
    <phoneticPr fontId="10"/>
  </si>
  <si>
    <t>中津市是則845</t>
    <phoneticPr fontId="10"/>
  </si>
  <si>
    <t>中津市牛神459-2</t>
    <phoneticPr fontId="10"/>
  </si>
  <si>
    <t>中津市中央町1-4-50</t>
    <phoneticPr fontId="10"/>
  </si>
  <si>
    <t>中津市永添2454-1</t>
    <phoneticPr fontId="10"/>
  </si>
  <si>
    <t>中津市三光成恒592-1</t>
    <phoneticPr fontId="10"/>
  </si>
  <si>
    <t>宇佐市四日市3315</t>
    <phoneticPr fontId="10"/>
  </si>
  <si>
    <t>宇佐市長洲1527</t>
    <phoneticPr fontId="10"/>
  </si>
  <si>
    <t>津久見市文京町1-6</t>
    <phoneticPr fontId="10"/>
  </si>
  <si>
    <t>佐伯市長谷9914-1</t>
    <phoneticPr fontId="10"/>
  </si>
  <si>
    <t>佐伯市長島町1-1-1</t>
    <phoneticPr fontId="10"/>
  </si>
  <si>
    <t>佐伯市城南町17-1</t>
    <phoneticPr fontId="10"/>
  </si>
  <si>
    <t>臼杵市臼杵71-18</t>
    <phoneticPr fontId="10"/>
  </si>
  <si>
    <t>杵築市杵築1番地</t>
    <rPh sb="0" eb="3">
      <t>キツキシ</t>
    </rPh>
    <rPh sb="3" eb="5">
      <t>キツキ</t>
    </rPh>
    <rPh sb="6" eb="8">
      <t>バンチ</t>
    </rPh>
    <phoneticPr fontId="2"/>
  </si>
  <si>
    <t>国東市安岐町中園408</t>
    <phoneticPr fontId="10"/>
  </si>
  <si>
    <t>由布市挾間町向原440番地</t>
    <phoneticPr fontId="10"/>
  </si>
  <si>
    <t>速見郡日出町2627番地</t>
    <phoneticPr fontId="10"/>
  </si>
  <si>
    <t>大分市千代町2-4-4</t>
    <phoneticPr fontId="10"/>
  </si>
  <si>
    <t>大分市明野高尾1-6-1</t>
    <phoneticPr fontId="10"/>
  </si>
  <si>
    <t>大分市上野丘2-10-1</t>
    <phoneticPr fontId="10"/>
  </si>
  <si>
    <t>大分市今津留1-19-1</t>
    <phoneticPr fontId="10"/>
  </si>
  <si>
    <t>大分市南鶴崎3-5-1</t>
    <phoneticPr fontId="10"/>
  </si>
  <si>
    <t>大分市屋山2009番地</t>
    <phoneticPr fontId="10"/>
  </si>
  <si>
    <t>大分市新春日町2-1-1</t>
    <phoneticPr fontId="10"/>
  </si>
  <si>
    <t>大分市玉沢1250</t>
    <phoneticPr fontId="10"/>
  </si>
  <si>
    <t>大分市西浜4-2</t>
    <phoneticPr fontId="10"/>
  </si>
  <si>
    <t>別府市野口原3088-91</t>
    <phoneticPr fontId="10"/>
  </si>
  <si>
    <t>別府市野口原3088</t>
    <phoneticPr fontId="10"/>
  </si>
  <si>
    <t>中津市中央町1-6-83</t>
    <phoneticPr fontId="10"/>
  </si>
  <si>
    <t>中津市高畑2093</t>
    <phoneticPr fontId="10"/>
  </si>
  <si>
    <t>豊後高田市玉津1834-1</t>
    <phoneticPr fontId="10"/>
  </si>
  <si>
    <t>日田市吹上町30</t>
    <phoneticPr fontId="10"/>
  </si>
  <si>
    <t>竹田市竹田2642</t>
    <phoneticPr fontId="10"/>
  </si>
  <si>
    <t>佐伯市城下東町7-1</t>
    <phoneticPr fontId="10"/>
  </si>
  <si>
    <t>杵築市本庄2379</t>
    <phoneticPr fontId="10"/>
  </si>
  <si>
    <t>玖珠郡玖珠町帆足160</t>
    <phoneticPr fontId="10"/>
  </si>
  <si>
    <t>別府市亀川東町27-33 メゾンブルーバード201</t>
    <rPh sb="0" eb="3">
      <t>ベップシ</t>
    </rPh>
    <rPh sb="3" eb="5">
      <t>カメガワ</t>
    </rPh>
    <rPh sb="5" eb="7">
      <t>ヒガシマチ</t>
    </rPh>
    <phoneticPr fontId="2"/>
  </si>
  <si>
    <t>大分市旦野原860-106 ハミングバード206</t>
    <rPh sb="0" eb="3">
      <t>オオイタシ</t>
    </rPh>
    <rPh sb="3" eb="4">
      <t>ダン</t>
    </rPh>
    <rPh sb="4" eb="5">
      <t>ノ</t>
    </rPh>
    <rPh sb="5" eb="6">
      <t>ハル</t>
    </rPh>
    <phoneticPr fontId="2"/>
  </si>
  <si>
    <t>080-5265-6513</t>
  </si>
  <si>
    <t>090-5934-2770</t>
  </si>
  <si>
    <t>090-9485-7379</t>
    <phoneticPr fontId="10"/>
  </si>
  <si>
    <t>090-8401-1548</t>
    <phoneticPr fontId="2"/>
  </si>
  <si>
    <t>090-2517-0237</t>
  </si>
  <si>
    <t>090-7292-0539</t>
    <phoneticPr fontId="2"/>
  </si>
  <si>
    <r>
      <rPr>
        <b/>
        <sz val="11"/>
        <color indexed="10"/>
        <rFont val="AR丸ゴシック体M"/>
        <family val="3"/>
        <charset val="128"/>
      </rPr>
      <t>[登録者名簿][アナウンス原稿][印刷原稿][著作権申請書]</t>
    </r>
    <r>
      <rPr>
        <b/>
        <sz val="11"/>
        <rFont val="AR丸ゴシック体M"/>
        <family val="3"/>
        <charset val="128"/>
      </rPr>
      <t>を印字し提出。</t>
    </r>
    <rPh sb="13" eb="15">
      <t>ゲンコウ</t>
    </rPh>
    <rPh sb="17" eb="19">
      <t>インサツ</t>
    </rPh>
    <rPh sb="19" eb="21">
      <t>ゲンコウ</t>
    </rPh>
    <rPh sb="23" eb="26">
      <t>チョサクケン</t>
    </rPh>
    <rPh sb="26" eb="29">
      <t>シンセイショ</t>
    </rPh>
    <rPh sb="31" eb="33">
      <t>インジ</t>
    </rPh>
    <rPh sb="34" eb="36">
      <t>テイシュツ</t>
    </rPh>
    <phoneticPr fontId="2"/>
  </si>
  <si>
    <r>
      <t>このデータを</t>
    </r>
    <r>
      <rPr>
        <b/>
        <sz val="11"/>
        <color rgb="FFFF0000"/>
        <rFont val="AR丸ゴシック体M"/>
        <family val="3"/>
        <charset val="128"/>
      </rPr>
      <t>大分県吹奏楽連盟事務局へメール送信</t>
    </r>
    <r>
      <rPr>
        <b/>
        <sz val="11"/>
        <rFont val="AR丸ゴシック体M"/>
        <family val="3"/>
        <charset val="128"/>
      </rPr>
      <t>ください</t>
    </r>
    <rPh sb="21" eb="23">
      <t>ソウシン</t>
    </rPh>
    <phoneticPr fontId="2"/>
  </si>
  <si>
    <r>
      <t>　【入力要領】
　　Ⅰ</t>
    </r>
    <r>
      <rPr>
        <sz val="11"/>
        <rFont val="AR丸ゴシック体M"/>
        <family val="3"/>
        <charset val="128"/>
      </rPr>
      <t xml:space="preserve"> →</t>
    </r>
    <r>
      <rPr>
        <b/>
        <sz val="11"/>
        <rFont val="AR丸ゴシック体M"/>
        <family val="3"/>
        <charset val="128"/>
      </rPr>
      <t>１</t>
    </r>
    <r>
      <rPr>
        <sz val="11"/>
        <rFont val="AR丸ゴシック体M"/>
        <family val="3"/>
        <charset val="128"/>
      </rPr>
      <t>　　Ⅱ →</t>
    </r>
    <r>
      <rPr>
        <b/>
        <sz val="11"/>
        <rFont val="AR丸ゴシック体M"/>
        <family val="3"/>
        <charset val="128"/>
      </rPr>
      <t>２</t>
    </r>
    <r>
      <rPr>
        <sz val="11"/>
        <rFont val="AR丸ゴシック体M"/>
        <family val="3"/>
        <charset val="128"/>
      </rPr>
      <t>　　Ⅲ →</t>
    </r>
    <r>
      <rPr>
        <b/>
        <sz val="11"/>
        <rFont val="AR丸ゴシック体M"/>
        <family val="3"/>
        <charset val="128"/>
      </rPr>
      <t>３</t>
    </r>
    <r>
      <rPr>
        <sz val="11"/>
        <rFont val="AR丸ゴシック体M"/>
        <family val="3"/>
        <charset val="128"/>
      </rPr>
      <t>　　Ⅳ →</t>
    </r>
    <r>
      <rPr>
        <b/>
        <sz val="11"/>
        <rFont val="AR丸ゴシック体M"/>
        <family val="3"/>
        <charset val="128"/>
      </rPr>
      <t>４</t>
    </r>
    <r>
      <rPr>
        <sz val="11"/>
        <rFont val="AR丸ゴシック体M"/>
        <family val="3"/>
        <charset val="128"/>
      </rPr>
      <t/>
    </r>
    <phoneticPr fontId="3"/>
  </si>
  <si>
    <t>支払額計</t>
    <rPh sb="0" eb="3">
      <t>シハライガク</t>
    </rPh>
    <rPh sb="3" eb="4">
      <t>ケイ</t>
    </rPh>
    <phoneticPr fontId="2"/>
  </si>
  <si>
    <t>中学生</t>
    <rPh sb="0" eb="3">
      <t>チュウガクセイ</t>
    </rPh>
    <phoneticPr fontId="3"/>
  </si>
  <si>
    <t>800円</t>
    <phoneticPr fontId="2"/>
  </si>
  <si>
    <t>数</t>
    <rPh sb="0" eb="1">
      <t>スウ</t>
    </rPh>
    <phoneticPr fontId="2"/>
  </si>
  <si>
    <t>A登録者数</t>
    <rPh sb="1" eb="4">
      <t>トウロクシャ</t>
    </rPh>
    <rPh sb="4" eb="5">
      <t>スウ</t>
    </rPh>
    <phoneticPr fontId="3"/>
  </si>
  <si>
    <t>B内演奏者</t>
    <rPh sb="1" eb="2">
      <t>ウチ</t>
    </rPh>
    <rPh sb="2" eb="5">
      <t>エンソウシャ</t>
    </rPh>
    <phoneticPr fontId="3"/>
  </si>
  <si>
    <t>C登録外数</t>
    <rPh sb="1" eb="3">
      <t>トウロク</t>
    </rPh>
    <rPh sb="3" eb="4">
      <t>ガイ</t>
    </rPh>
    <rPh sb="4" eb="5">
      <t>スウ</t>
    </rPh>
    <phoneticPr fontId="2"/>
  </si>
  <si>
    <t>A登録者</t>
    <rPh sb="1" eb="3">
      <t>トウロク</t>
    </rPh>
    <rPh sb="3" eb="4">
      <t>シャ</t>
    </rPh>
    <phoneticPr fontId="2"/>
  </si>
  <si>
    <t>C登録外</t>
    <rPh sb="1" eb="3">
      <t>トウロク</t>
    </rPh>
    <rPh sb="3" eb="4">
      <t>ガイ</t>
    </rPh>
    <phoneticPr fontId="2"/>
  </si>
  <si>
    <t>※演奏外登録者数は最大５名まで。（右表に氏名記入）</t>
    <phoneticPr fontId="2"/>
  </si>
  <si>
    <t>※登録者－５名以内のこと</t>
    <phoneticPr fontId="2"/>
  </si>
  <si>
    <t>※登録者以外の人数（リボン付与）</t>
    <phoneticPr fontId="2"/>
  </si>
  <si>
    <t>B演奏者</t>
    <rPh sb="1" eb="4">
      <t>エンソウシャ</t>
    </rPh>
    <phoneticPr fontId="2"/>
  </si>
  <si>
    <t>1,000円</t>
    <rPh sb="5" eb="6">
      <t>エン</t>
    </rPh>
    <phoneticPr fontId="2"/>
  </si>
  <si>
    <t>注3)↓</t>
    <rPh sb="0" eb="1">
      <t>チュウ</t>
    </rPh>
    <phoneticPr fontId="2"/>
  </si>
  <si>
    <t>注3)　間違いが多いので注意ください！</t>
    <rPh sb="0" eb="1">
      <t>チュウ</t>
    </rPh>
    <phoneticPr fontId="2"/>
  </si>
  <si>
    <r>
      <t>★オーケストラ作品等を吹奏楽用へアレンジされた</t>
    </r>
    <r>
      <rPr>
        <b/>
        <sz val="10"/>
        <color rgb="FF0000FF"/>
        <rFont val="AR丸ゴシック体M"/>
        <family val="3"/>
        <charset val="128"/>
      </rPr>
      <t>編曲作品の手続き</t>
    </r>
    <r>
      <rPr>
        <b/>
        <sz val="10"/>
        <rFont val="AR丸ゴシック体M"/>
        <family val="3"/>
        <charset val="128"/>
      </rPr>
      <t>項目です。（１～４）
　　自ら編曲手続きが済んでいる場合→</t>
    </r>
    <r>
      <rPr>
        <b/>
        <sz val="14"/>
        <rFont val="AR丸ゴシック体M"/>
        <family val="3"/>
        <charset val="128"/>
      </rPr>
      <t>１</t>
    </r>
    <r>
      <rPr>
        <b/>
        <sz val="10"/>
        <rFont val="AR丸ゴシック体M"/>
        <family val="3"/>
        <charset val="128"/>
      </rPr>
      <t xml:space="preserve">
　　編曲手続きを終了していない場合→</t>
    </r>
    <r>
      <rPr>
        <b/>
        <sz val="14"/>
        <rFont val="AR丸ゴシック体M"/>
        <family val="3"/>
        <charset val="128"/>
      </rPr>
      <t>２</t>
    </r>
    <r>
      <rPr>
        <b/>
        <sz val="10"/>
        <rFont val="AR丸ゴシック体M"/>
        <family val="3"/>
        <charset val="128"/>
      </rPr>
      <t>（演奏不可）
　　編曲作品で販売譜（レンタル譜）の場合→</t>
    </r>
    <r>
      <rPr>
        <b/>
        <sz val="14"/>
        <rFont val="AR丸ゴシック体M"/>
        <family val="3"/>
        <charset val="128"/>
      </rPr>
      <t>３</t>
    </r>
    <r>
      <rPr>
        <b/>
        <sz val="10"/>
        <rFont val="AR丸ゴシック体M"/>
        <family val="3"/>
        <charset val="128"/>
      </rPr>
      <t xml:space="preserve">
　　作曲者の著作権が切れている場合→</t>
    </r>
    <r>
      <rPr>
        <b/>
        <sz val="14"/>
        <rFont val="AR丸ゴシック体M"/>
        <family val="3"/>
        <charset val="128"/>
      </rPr>
      <t xml:space="preserve">４
</t>
    </r>
    <r>
      <rPr>
        <b/>
        <sz val="10"/>
        <rFont val="AR丸ゴシック体M"/>
        <family val="3"/>
        <charset val="128"/>
      </rPr>
      <t xml:space="preserve">
★</t>
    </r>
    <r>
      <rPr>
        <b/>
        <sz val="10"/>
        <color rgb="FF0000FF"/>
        <rFont val="AR丸ゴシック体M"/>
        <family val="3"/>
        <charset val="128"/>
      </rPr>
      <t>作曲者のみの場合（編曲者がいない場合）　販売譜（レンタル譜）</t>
    </r>
    <r>
      <rPr>
        <b/>
        <sz val="10"/>
        <rFont val="AR丸ゴシック体M"/>
        <family val="3"/>
        <charset val="128"/>
      </rPr>
      <t>も含む
　　吹奏楽のために書かれた作品</t>
    </r>
    <r>
      <rPr>
        <b/>
        <sz val="10"/>
        <color rgb="FFFF0000"/>
        <rFont val="AR丸ゴシック体M"/>
        <family val="3"/>
        <charset val="128"/>
      </rPr>
      <t>　(例)吹奏楽のための…</t>
    </r>
    <r>
      <rPr>
        <b/>
        <sz val="10"/>
        <rFont val="AR丸ゴシック体M"/>
        <family val="3"/>
        <charset val="128"/>
      </rPr>
      <t xml:space="preserve">
　　吹奏楽オリジナル作品の場合→</t>
    </r>
    <r>
      <rPr>
        <b/>
        <sz val="14"/>
        <color rgb="FF0000FF"/>
        <rFont val="AR丸ゴシック体M"/>
        <family val="3"/>
        <charset val="128"/>
      </rPr>
      <t>５</t>
    </r>
    <rPh sb="133" eb="136">
      <t>サッキョクシャ</t>
    </rPh>
    <rPh sb="139" eb="141">
      <t>バアイ</t>
    </rPh>
    <rPh sb="169" eb="172">
      <t>スイソウガク</t>
    </rPh>
    <rPh sb="176" eb="177">
      <t>カ</t>
    </rPh>
    <rPh sb="180" eb="182">
      <t>サクヒン</t>
    </rPh>
    <rPh sb="184" eb="185">
      <t>レイ</t>
    </rPh>
    <rPh sb="186" eb="189">
      <t>スイソウガク</t>
    </rPh>
    <phoneticPr fontId="2"/>
  </si>
  <si>
    <r>
      <t>　　【記入要領】
　　※吹奏楽コンクールにおけるプログラムに，参加生徒・団員名簿を掲載することを
　　　承諾するかについて答えください。
　　１．承諾する　→</t>
    </r>
    <r>
      <rPr>
        <b/>
        <sz val="11"/>
        <rFont val="AR丸ゴシック体M"/>
        <family val="3"/>
        <charset val="128"/>
      </rPr>
      <t>１</t>
    </r>
    <r>
      <rPr>
        <sz val="11"/>
        <rFont val="AR丸ゴシック体M"/>
        <family val="3"/>
        <charset val="128"/>
      </rPr>
      <t xml:space="preserve">
　　２．承諾しない→</t>
    </r>
    <r>
      <rPr>
        <b/>
        <sz val="11"/>
        <rFont val="AR丸ゴシック体M"/>
        <family val="3"/>
        <charset val="128"/>
      </rPr>
      <t xml:space="preserve">２ </t>
    </r>
    <r>
      <rPr>
        <sz val="11"/>
        <rFont val="AR丸ゴシック体M"/>
        <family val="3"/>
        <charset val="128"/>
      </rPr>
      <t>（パンフレットに氏名が記載されません）</t>
    </r>
    <rPh sb="12" eb="15">
      <t>スイソウガク</t>
    </rPh>
    <rPh sb="31" eb="33">
      <t>サンカ</t>
    </rPh>
    <rPh sb="33" eb="35">
      <t>セイト</t>
    </rPh>
    <rPh sb="38" eb="40">
      <t>メイボ</t>
    </rPh>
    <rPh sb="41" eb="43">
      <t>ケイサイ</t>
    </rPh>
    <rPh sb="52" eb="54">
      <t>ショウダク</t>
    </rPh>
    <rPh sb="61" eb="62">
      <t>コタ</t>
    </rPh>
    <rPh sb="73" eb="75">
      <t>ショウダク</t>
    </rPh>
    <rPh sb="85" eb="87">
      <t>ショウダク</t>
    </rPh>
    <rPh sb="101" eb="103">
      <t>シメイ</t>
    </rPh>
    <rPh sb="104" eb="106">
      <t>キサイ</t>
    </rPh>
    <phoneticPr fontId="3"/>
  </si>
  <si>
    <t>⑮プログラムへの名簿掲載に関する承諾について→</t>
    <rPh sb="8" eb="10">
      <t>メイボ</t>
    </rPh>
    <rPh sb="10" eb="12">
      <t>ケイサイ</t>
    </rPh>
    <rPh sb="13" eb="14">
      <t>カン</t>
    </rPh>
    <rPh sb="16" eb="18">
      <t>ショウダク</t>
    </rPh>
    <phoneticPr fontId="3"/>
  </si>
  <si>
    <t>⑭写真のインターネット販売について→</t>
    <rPh sb="1" eb="3">
      <t>シャシン</t>
    </rPh>
    <rPh sb="11" eb="13">
      <t>ハンバイ</t>
    </rPh>
    <phoneticPr fontId="3"/>
  </si>
  <si>
    <r>
      <t>以上です。</t>
    </r>
    <r>
      <rPr>
        <b/>
        <sz val="11"/>
        <color indexed="10"/>
        <rFont val="AR丸ゴシック体M"/>
        <family val="3"/>
        <charset val="128"/>
      </rPr>
      <t xml:space="preserve">
</t>
    </r>
    <r>
      <rPr>
        <b/>
        <sz val="14"/>
        <color indexed="10"/>
        <rFont val="AR丸ゴシック体M"/>
        <family val="3"/>
        <charset val="128"/>
      </rPr>
      <t>[申込用紙]のシート</t>
    </r>
    <r>
      <rPr>
        <b/>
        <sz val="11"/>
        <rFont val="AR丸ゴシック体M"/>
        <family val="3"/>
        <charset val="128"/>
      </rPr>
      <t>を選択・印刷し押印の上，提出して下さい。</t>
    </r>
    <rPh sb="9" eb="11">
      <t>ヨウシ</t>
    </rPh>
    <rPh sb="17" eb="19">
      <t>センタク</t>
    </rPh>
    <phoneticPr fontId="2"/>
  </si>
  <si>
    <t>1</t>
    <phoneticPr fontId="88"/>
  </si>
  <si>
    <t>指揮</t>
    <rPh sb="0" eb="2">
      <t>シキ</t>
    </rPh>
    <phoneticPr fontId="94"/>
  </si>
  <si>
    <t>出演時間</t>
    <rPh sb="0" eb="2">
      <t>シュツエン</t>
    </rPh>
    <rPh sb="2" eb="4">
      <t>ジカン</t>
    </rPh>
    <phoneticPr fontId="88"/>
  </si>
  <si>
    <t>課題曲</t>
  </si>
  <si>
    <t>自由曲</t>
    <rPh sb="0" eb="3">
      <t>ジユウキョク</t>
    </rPh>
    <phoneticPr fontId="100"/>
  </si>
  <si>
    <t>作曲</t>
    <rPh sb="0" eb="2">
      <t>サッキョク</t>
    </rPh>
    <phoneticPr fontId="94"/>
  </si>
  <si>
    <t>小編成</t>
    <rPh sb="0" eb="3">
      <t>ショウヘンセイ</t>
    </rPh>
    <phoneticPr fontId="2"/>
  </si>
  <si>
    <t>合同バンド</t>
    <rPh sb="0" eb="2">
      <t>ゴウドウ</t>
    </rPh>
    <phoneticPr fontId="2"/>
  </si>
  <si>
    <t>タケタシ チュウガクセイ　スイソウガククラブ</t>
    <phoneticPr fontId="10"/>
  </si>
  <si>
    <t>竹田市大字会々3423-1(竹田市立竹田中学校内)</t>
    <rPh sb="3" eb="5">
      <t>オオアザ</t>
    </rPh>
    <rPh sb="5" eb="6">
      <t>カイ</t>
    </rPh>
    <phoneticPr fontId="2"/>
  </si>
  <si>
    <t>小編成</t>
    <phoneticPr fontId="2"/>
  </si>
  <si>
    <t>ルンデル</t>
    <phoneticPr fontId="2"/>
  </si>
  <si>
    <t>ロバート・マーティン</t>
    <phoneticPr fontId="2"/>
  </si>
  <si>
    <t>ピエドモント</t>
    <phoneticPr fontId="2"/>
  </si>
  <si>
    <t>イトーミュージック</t>
    <phoneticPr fontId="2"/>
  </si>
  <si>
    <t>エマーソン</t>
    <phoneticPr fontId="2"/>
  </si>
  <si>
    <t>教育芸術社</t>
    <rPh sb="0" eb="2">
      <t>キョウイク</t>
    </rPh>
    <rPh sb="2" eb="4">
      <t>ゲイジュツ</t>
    </rPh>
    <rPh sb="4" eb="5">
      <t>シャ</t>
    </rPh>
    <phoneticPr fontId="2"/>
  </si>
  <si>
    <t>コマキ楽器</t>
    <rPh sb="3" eb="5">
      <t>ガッキ</t>
    </rPh>
    <phoneticPr fontId="2"/>
  </si>
  <si>
    <t>デジタルミュージックプリント</t>
    <phoneticPr fontId="2"/>
  </si>
  <si>
    <t>メトロポリス</t>
    <phoneticPr fontId="2"/>
  </si>
  <si>
    <t>ＹＭＤミュージック</t>
    <phoneticPr fontId="2"/>
  </si>
  <si>
    <t>ネクサス音楽出版</t>
    <phoneticPr fontId="2"/>
  </si>
  <si>
    <t>アルフォンス・ルデュック</t>
    <phoneticPr fontId="2"/>
  </si>
  <si>
    <t>ベーダース</t>
    <phoneticPr fontId="2"/>
  </si>
  <si>
    <t>ミキナ ミュージック ストア</t>
    <phoneticPr fontId="2"/>
  </si>
  <si>
    <t>トレブコミュージック</t>
    <phoneticPr fontId="2"/>
  </si>
  <si>
    <t>ショット・ミュージック</t>
    <phoneticPr fontId="2"/>
  </si>
  <si>
    <t>Ｇ．シャーマー</t>
    <phoneticPr fontId="2"/>
  </si>
  <si>
    <t>アンサンブル・パブリケーションズ</t>
    <phoneticPr fontId="2"/>
  </si>
  <si>
    <t>ケンドールミュージック</t>
    <phoneticPr fontId="2"/>
  </si>
  <si>
    <t>ホフマイスター</t>
    <phoneticPr fontId="2"/>
  </si>
  <si>
    <t>シマロン・ミュージック</t>
    <phoneticPr fontId="2"/>
  </si>
  <si>
    <t>テオドール・プレッサー</t>
    <phoneticPr fontId="2"/>
  </si>
  <si>
    <t>サウンドウェイ・カンパニー</t>
    <phoneticPr fontId="2"/>
  </si>
  <si>
    <t>ジェラール・ビヨドー</t>
    <phoneticPr fontId="2"/>
  </si>
  <si>
    <t>ルバンク</t>
    <phoneticPr fontId="2"/>
  </si>
  <si>
    <t>ロバート・キング</t>
    <phoneticPr fontId="2"/>
  </si>
  <si>
    <t>チェスター・ミュージック</t>
    <phoneticPr fontId="2"/>
  </si>
  <si>
    <t>インターナショナル・ミュージック・カンパニー</t>
    <phoneticPr fontId="2"/>
  </si>
  <si>
    <t>ウェスタン・インターナショナル</t>
    <phoneticPr fontId="2"/>
  </si>
  <si>
    <t>シュダン</t>
    <phoneticPr fontId="2"/>
  </si>
  <si>
    <t>マーク・ロイフト</t>
    <phoneticPr fontId="2"/>
  </si>
  <si>
    <t>ミュージック・ベルズ</t>
    <phoneticPr fontId="2"/>
  </si>
  <si>
    <t>①団体名及びフリガナを入力してください　　　　　　　　　　　　　↓部活動名</t>
    <rPh sb="1" eb="4">
      <t>ダンタイメイ</t>
    </rPh>
    <rPh sb="4" eb="5">
      <t>オヨ</t>
    </rPh>
    <rPh sb="11" eb="13">
      <t>ニュウリョク</t>
    </rPh>
    <rPh sb="33" eb="36">
      <t>ブカツドウ</t>
    </rPh>
    <rPh sb="36" eb="37">
      <t>メイ</t>
    </rPh>
    <phoneticPr fontId="3"/>
  </si>
  <si>
    <t>②指揮者名及びフリガナを入力してください。</t>
    <rPh sb="1" eb="4">
      <t>シキシャ</t>
    </rPh>
    <rPh sb="4" eb="5">
      <t>メイ</t>
    </rPh>
    <rPh sb="5" eb="6">
      <t>オヨ</t>
    </rPh>
    <rPh sb="12" eb="14">
      <t>ニュウリョク</t>
    </rPh>
    <phoneticPr fontId="3"/>
  </si>
  <si>
    <t>③登録者・演奏者・登録外・パンフ事前申込を入力ください。</t>
    <rPh sb="1" eb="4">
      <t>トウロクシャ</t>
    </rPh>
    <rPh sb="5" eb="8">
      <t>エンソウシャ</t>
    </rPh>
    <rPh sb="9" eb="12">
      <t>トウロクガイ</t>
    </rPh>
    <rPh sb="16" eb="19">
      <t>ジゼンモウ</t>
    </rPh>
    <rPh sb="19" eb="20">
      <t>コ</t>
    </rPh>
    <rPh sb="21" eb="23">
      <t>ニュウリョク</t>
    </rPh>
    <phoneticPr fontId="3"/>
  </si>
  <si>
    <t>A演奏者数</t>
    <rPh sb="1" eb="3">
      <t>エンソウ</t>
    </rPh>
    <rPh sb="3" eb="4">
      <t>シャ</t>
    </rPh>
    <rPh sb="4" eb="5">
      <t>スウ</t>
    </rPh>
    <phoneticPr fontId="3"/>
  </si>
  <si>
    <t>⑤、④曲の作曲者等について入力してください。</t>
    <rPh sb="3" eb="4">
      <t>キョク</t>
    </rPh>
    <rPh sb="5" eb="8">
      <t>サッキョクシャ</t>
    </rPh>
    <rPh sb="8" eb="9">
      <t>ナド</t>
    </rPh>
    <rPh sb="13" eb="15">
      <t>ニュウリョク</t>
    </rPh>
    <phoneticPr fontId="3"/>
  </si>
  <si>
    <r>
      <t>④</t>
    </r>
    <r>
      <rPr>
        <b/>
        <sz val="11"/>
        <color theme="1"/>
        <rFont val="AR丸ゴシック体M"/>
        <family val="3"/>
        <charset val="128"/>
      </rPr>
      <t>演奏曲名（１曲目）</t>
    </r>
    <r>
      <rPr>
        <b/>
        <sz val="11"/>
        <rFont val="AR丸ゴシック体M"/>
        <family val="3"/>
        <charset val="128"/>
      </rPr>
      <t>について入力してください。</t>
    </r>
    <rPh sb="1" eb="3">
      <t>エンソウ</t>
    </rPh>
    <rPh sb="3" eb="5">
      <t>キョクメイ</t>
    </rPh>
    <rPh sb="7" eb="9">
      <t>キョクメ</t>
    </rPh>
    <rPh sb="14" eb="16">
      <t>ニュウリョク</t>
    </rPh>
    <phoneticPr fontId="3"/>
  </si>
  <si>
    <r>
      <t>⑥</t>
    </r>
    <r>
      <rPr>
        <b/>
        <sz val="11"/>
        <color indexed="10"/>
        <rFont val="AR丸ゴシック体M"/>
        <family val="3"/>
        <charset val="128"/>
      </rPr>
      <t>演奏曲名（２曲目）</t>
    </r>
    <r>
      <rPr>
        <b/>
        <sz val="11"/>
        <rFont val="AR丸ゴシック体M"/>
        <family val="3"/>
        <charset val="128"/>
      </rPr>
      <t>について入力してください。</t>
    </r>
    <rPh sb="14" eb="16">
      <t>ニュウリョク</t>
    </rPh>
    <phoneticPr fontId="3"/>
  </si>
  <si>
    <r>
      <rPr>
        <b/>
        <sz val="11"/>
        <color indexed="10"/>
        <rFont val="AR丸ゴシック体M"/>
        <family val="3"/>
        <charset val="128"/>
      </rPr>
      <t>⑦、⑥の</t>
    </r>
    <r>
      <rPr>
        <b/>
        <sz val="11"/>
        <rFont val="AR丸ゴシック体M"/>
        <family val="3"/>
        <charset val="128"/>
      </rPr>
      <t>作曲者等について入力してください。</t>
    </r>
    <rPh sb="4" eb="7">
      <t>サッキョクシャ</t>
    </rPh>
    <rPh sb="7" eb="8">
      <t>ナド</t>
    </rPh>
    <rPh sb="12" eb="14">
      <t>ニュウリョク</t>
    </rPh>
    <phoneticPr fontId="3"/>
  </si>
  <si>
    <t>⑧オーケストラ等曲の吹奏楽への編曲手続きについて入力してください→</t>
    <rPh sb="7" eb="8">
      <t>トウ</t>
    </rPh>
    <rPh sb="8" eb="9">
      <t>キョク</t>
    </rPh>
    <rPh sb="10" eb="13">
      <t>スイソウガク</t>
    </rPh>
    <rPh sb="15" eb="17">
      <t>ヘンキョク</t>
    </rPh>
    <rPh sb="17" eb="19">
      <t>テツヅ</t>
    </rPh>
    <rPh sb="24" eb="26">
      <t>ニュウリョク</t>
    </rPh>
    <phoneticPr fontId="3"/>
  </si>
  <si>
    <t>⑨ピアノ使用について→</t>
    <rPh sb="4" eb="6">
      <t>シヨウ</t>
    </rPh>
    <phoneticPr fontId="3"/>
  </si>
  <si>
    <t>⑩録音・写真撮影・ビデオ収録・販売に関する承諾について→</t>
    <rPh sb="1" eb="3">
      <t>ロクオン</t>
    </rPh>
    <rPh sb="4" eb="6">
      <t>シャシン</t>
    </rPh>
    <rPh sb="6" eb="8">
      <t>サツエイ</t>
    </rPh>
    <rPh sb="12" eb="14">
      <t>シュウロク</t>
    </rPh>
    <rPh sb="15" eb="17">
      <t>ハンバイ</t>
    </rPh>
    <rPh sb="18" eb="19">
      <t>カン</t>
    </rPh>
    <rPh sb="21" eb="23">
      <t>ショウダク</t>
    </rPh>
    <phoneticPr fontId="3"/>
  </si>
  <si>
    <t>⑪写真のインターネット販売について→</t>
    <rPh sb="1" eb="3">
      <t>シャシン</t>
    </rPh>
    <rPh sb="11" eb="13">
      <t>ハンバイ</t>
    </rPh>
    <phoneticPr fontId="3"/>
  </si>
  <si>
    <t>⑫プログラムへの名簿掲載に関する承諾について→</t>
    <rPh sb="8" eb="10">
      <t>メイボ</t>
    </rPh>
    <rPh sb="10" eb="12">
      <t>ケイサイ</t>
    </rPh>
    <rPh sb="13" eb="14">
      <t>カン</t>
    </rPh>
    <rPh sb="16" eb="18">
      <t>ショウダク</t>
    </rPh>
    <phoneticPr fontId="3"/>
  </si>
  <si>
    <t>⑬申し込み団体の連絡先などについて</t>
    <rPh sb="1" eb="2">
      <t>モウ</t>
    </rPh>
    <rPh sb="3" eb="4">
      <t>コ</t>
    </rPh>
    <rPh sb="5" eb="7">
      <t>ダンタイ</t>
    </rPh>
    <rPh sb="8" eb="10">
      <t>レンラク</t>
    </rPh>
    <rPh sb="10" eb="11">
      <t>サキ</t>
    </rPh>
    <phoneticPr fontId="3"/>
  </si>
  <si>
    <t>　【入力要領】
　　※リストより団体名を選択してください。
　　※フリガナ・部活動名は自動で表示されます。
　　※合同バンドの場合は、２校とも選択。</t>
    <rPh sb="16" eb="18">
      <t>ダンタイ</t>
    </rPh>
    <rPh sb="18" eb="19">
      <t>メイ</t>
    </rPh>
    <rPh sb="20" eb="22">
      <t>センタク</t>
    </rPh>
    <rPh sb="38" eb="41">
      <t>ブカツドウ</t>
    </rPh>
    <rPh sb="41" eb="42">
      <t>メイ</t>
    </rPh>
    <rPh sb="43" eb="45">
      <t>ジドウ</t>
    </rPh>
    <rPh sb="46" eb="48">
      <t>ヒョウジ</t>
    </rPh>
    <rPh sb="57" eb="59">
      <t>ゴウドウ</t>
    </rPh>
    <rPh sb="63" eb="65">
      <t>バアイ</t>
    </rPh>
    <rPh sb="68" eb="69">
      <t>コウ</t>
    </rPh>
    <rPh sb="71" eb="73">
      <t>センタク</t>
    </rPh>
    <phoneticPr fontId="3"/>
  </si>
  <si>
    <r>
      <t>　【入力要領】
　　</t>
    </r>
    <r>
      <rPr>
        <sz val="11"/>
        <rFont val="AR丸ゴシック体M"/>
        <family val="3"/>
        <charset val="128"/>
      </rPr>
      <t>中学生の部　→</t>
    </r>
    <r>
      <rPr>
        <b/>
        <sz val="11"/>
        <rFont val="AR丸ゴシック体M"/>
        <family val="3"/>
        <charset val="128"/>
      </rPr>
      <t>２</t>
    </r>
    <r>
      <rPr>
        <sz val="11"/>
        <rFont val="AR丸ゴシック体M"/>
        <family val="3"/>
        <charset val="128"/>
      </rPr>
      <t>　　　高等学校の部　→</t>
    </r>
    <r>
      <rPr>
        <b/>
        <sz val="11"/>
        <rFont val="AR丸ゴシック体M"/>
        <family val="3"/>
        <charset val="128"/>
      </rPr>
      <t>３</t>
    </r>
    <r>
      <rPr>
        <sz val="11"/>
        <rFont val="AR丸ゴシック体M"/>
        <family val="3"/>
        <charset val="128"/>
      </rPr>
      <t xml:space="preserve">
　　大学の部　→</t>
    </r>
    <r>
      <rPr>
        <b/>
        <sz val="11"/>
        <rFont val="AR丸ゴシック体M"/>
        <family val="3"/>
        <charset val="128"/>
      </rPr>
      <t>４</t>
    </r>
    <r>
      <rPr>
        <sz val="11"/>
        <rFont val="AR丸ゴシック体M"/>
        <family val="3"/>
        <charset val="128"/>
      </rPr>
      <t>　　　職場・一般の部　→</t>
    </r>
    <r>
      <rPr>
        <b/>
        <sz val="11"/>
        <rFont val="AR丸ゴシック体M"/>
        <family val="3"/>
        <charset val="128"/>
      </rPr>
      <t>５</t>
    </r>
    <rPh sb="10" eb="13">
      <t>チュウガクセイ</t>
    </rPh>
    <rPh sb="14" eb="15">
      <t>ブ</t>
    </rPh>
    <rPh sb="21" eb="23">
      <t>コウトウ</t>
    </rPh>
    <rPh sb="23" eb="25">
      <t>ガッコウ</t>
    </rPh>
    <rPh sb="26" eb="27">
      <t>ブ</t>
    </rPh>
    <rPh sb="33" eb="35">
      <t>ダイガク</t>
    </rPh>
    <rPh sb="36" eb="37">
      <t>ブ</t>
    </rPh>
    <rPh sb="43" eb="45">
      <t>ショクバ</t>
    </rPh>
    <rPh sb="46" eb="48">
      <t>イッパン</t>
    </rPh>
    <rPh sb="49" eb="50">
      <t>ブ</t>
    </rPh>
    <phoneticPr fontId="3"/>
  </si>
  <si>
    <r>
      <t>　【入力要領】
　　大編成（小編成以外）→</t>
    </r>
    <r>
      <rPr>
        <b/>
        <sz val="11"/>
        <rFont val="AR丸ゴシック体M"/>
        <family val="3"/>
        <charset val="128"/>
      </rPr>
      <t>１</t>
    </r>
    <r>
      <rPr>
        <sz val="11"/>
        <rFont val="AR丸ゴシック体M"/>
        <family val="3"/>
        <charset val="128"/>
      </rPr>
      <t>　　小編成部門　→</t>
    </r>
    <r>
      <rPr>
        <b/>
        <sz val="11"/>
        <rFont val="AR丸ゴシック体M"/>
        <family val="3"/>
        <charset val="128"/>
      </rPr>
      <t>２</t>
    </r>
    <r>
      <rPr>
        <sz val="11"/>
        <rFont val="AR丸ゴシック体M"/>
        <family val="3"/>
        <charset val="128"/>
      </rPr>
      <t>　（中学生・高等学校のみ選択可）　　</t>
    </r>
    <rPh sb="10" eb="13">
      <t>ダイヘンセイ</t>
    </rPh>
    <rPh sb="14" eb="17">
      <t>ショウヘンセイ</t>
    </rPh>
    <rPh sb="17" eb="19">
      <t>イガイ</t>
    </rPh>
    <rPh sb="24" eb="27">
      <t>ショウヘンセイ</t>
    </rPh>
    <rPh sb="27" eb="29">
      <t>ブモン</t>
    </rPh>
    <rPh sb="34" eb="37">
      <t>チュウガクセイ</t>
    </rPh>
    <rPh sb="38" eb="40">
      <t>コウトウ</t>
    </rPh>
    <rPh sb="40" eb="42">
      <t>ガッコウ</t>
    </rPh>
    <rPh sb="44" eb="46">
      <t>センタク</t>
    </rPh>
    <rPh sb="46" eb="47">
      <t>カ</t>
    </rPh>
    <phoneticPr fontId="3"/>
  </si>
  <si>
    <r>
      <t>⑦</t>
    </r>
    <r>
      <rPr>
        <b/>
        <sz val="11"/>
        <color indexed="10"/>
        <rFont val="AR丸ゴシック体M"/>
        <family val="3"/>
        <charset val="128"/>
      </rPr>
      <t>自由曲名（小編成[中・高]は１曲目）</t>
    </r>
    <r>
      <rPr>
        <b/>
        <sz val="11"/>
        <rFont val="AR丸ゴシック体M"/>
        <family val="3"/>
        <charset val="128"/>
      </rPr>
      <t>について入力してください。</t>
    </r>
    <rPh sb="1" eb="3">
      <t>ジユウ</t>
    </rPh>
    <rPh sb="3" eb="5">
      <t>キョクメイ</t>
    </rPh>
    <rPh sb="10" eb="11">
      <t>チュウ</t>
    </rPh>
    <rPh sb="12" eb="13">
      <t>ダカ</t>
    </rPh>
    <rPh sb="16" eb="17">
      <t>キョク</t>
    </rPh>
    <rPh sb="17" eb="18">
      <t>メ</t>
    </rPh>
    <rPh sb="23" eb="25">
      <t>ニュウリョク</t>
    </rPh>
    <phoneticPr fontId="3"/>
  </si>
  <si>
    <r>
      <t>⑨</t>
    </r>
    <r>
      <rPr>
        <b/>
        <sz val="11"/>
        <color indexed="10"/>
        <rFont val="AR丸ゴシック体M"/>
        <family val="3"/>
        <charset val="128"/>
      </rPr>
      <t>自由曲名（小編成[中・高]は２曲目）</t>
    </r>
    <r>
      <rPr>
        <b/>
        <sz val="11"/>
        <rFont val="AR丸ゴシック体M"/>
        <family val="3"/>
        <charset val="128"/>
      </rPr>
      <t>について入力してください。</t>
    </r>
    <rPh sb="1" eb="3">
      <t>ジユウ</t>
    </rPh>
    <rPh sb="3" eb="4">
      <t>キョク</t>
    </rPh>
    <rPh sb="6" eb="9">
      <t>ショウヘンセイ</t>
    </rPh>
    <rPh sb="10" eb="11">
      <t>ナカ</t>
    </rPh>
    <rPh sb="16" eb="18">
      <t>キョクモク</t>
    </rPh>
    <rPh sb="23" eb="25">
      <t>ニュウリョク</t>
    </rPh>
    <phoneticPr fontId="3"/>
  </si>
  <si>
    <r>
      <t>⑩</t>
    </r>
    <r>
      <rPr>
        <b/>
        <sz val="11"/>
        <color indexed="10"/>
        <rFont val="AR丸ゴシック体M"/>
        <family val="3"/>
        <charset val="128"/>
      </rPr>
      <t>（小編成部門[中・高]のみ）⑨の</t>
    </r>
    <r>
      <rPr>
        <b/>
        <sz val="11"/>
        <rFont val="AR丸ゴシック体M"/>
        <family val="3"/>
        <charset val="128"/>
      </rPr>
      <t>作曲者等について入力してください。</t>
    </r>
    <rPh sb="2" eb="3">
      <t>ショウ</t>
    </rPh>
    <rPh sb="3" eb="5">
      <t>ヘンセイ</t>
    </rPh>
    <rPh sb="5" eb="7">
      <t>ブモン</t>
    </rPh>
    <rPh sb="17" eb="20">
      <t>サッキョクシャ</t>
    </rPh>
    <rPh sb="20" eb="21">
      <t>ナド</t>
    </rPh>
    <rPh sb="25" eb="27">
      <t>ニュウリョク</t>
    </rPh>
    <phoneticPr fontId="3"/>
  </si>
  <si>
    <r>
      <t>　　【記入要領】</t>
    </r>
    <r>
      <rPr>
        <sz val="11"/>
        <rFont val="AR丸ゴシック体M"/>
        <family val="3"/>
        <charset val="128"/>
      </rPr>
      <t xml:space="preserve">
　　※吹奏楽コンクールでピアノを使用するかについて答えください。
　　１．使用する　→</t>
    </r>
    <r>
      <rPr>
        <b/>
        <sz val="11"/>
        <rFont val="AR丸ゴシック体M"/>
        <family val="3"/>
        <charset val="128"/>
      </rPr>
      <t>１　</t>
    </r>
    <r>
      <rPr>
        <sz val="11"/>
        <rFont val="AR丸ゴシック体M"/>
        <family val="3"/>
        <charset val="128"/>
      </rPr>
      <t>（ピアノ使用料を払います）
　　２．使用しない→</t>
    </r>
    <r>
      <rPr>
        <b/>
        <sz val="11"/>
        <rFont val="AR丸ゴシック体M"/>
        <family val="3"/>
        <charset val="128"/>
      </rPr>
      <t>２　</t>
    </r>
    <r>
      <rPr>
        <sz val="11"/>
        <rFont val="AR丸ゴシック体M"/>
        <family val="3"/>
        <charset val="128"/>
      </rPr>
      <t>（後日使用の場合も徴収します）</t>
    </r>
    <rPh sb="12" eb="15">
      <t>スイソウガク</t>
    </rPh>
    <rPh sb="25" eb="27">
      <t>シヨウ</t>
    </rPh>
    <rPh sb="34" eb="35">
      <t>コタ</t>
    </rPh>
    <rPh sb="46" eb="48">
      <t>シヨウ</t>
    </rPh>
    <rPh sb="58" eb="61">
      <t>シヨウリョウ</t>
    </rPh>
    <rPh sb="62" eb="63">
      <t>ハラ</t>
    </rPh>
    <rPh sb="72" eb="74">
      <t>シヨウ</t>
    </rPh>
    <rPh sb="81" eb="83">
      <t>ゴジツ</t>
    </rPh>
    <rPh sb="83" eb="85">
      <t>シヨウ</t>
    </rPh>
    <rPh sb="86" eb="88">
      <t>バアイ</t>
    </rPh>
    <rPh sb="89" eb="91">
      <t>チョウシュウ</t>
    </rPh>
    <phoneticPr fontId="3"/>
  </si>
  <si>
    <r>
      <t>　　【記入要領】上記⑩で写真撮影を承諾する「１」を選択した団体のみ回答
　　※株式会社大阪フォトサービスが大会中に撮影した写真について
　　　インターネット販売を希望するかについて答えください。
　　１．希望する　→</t>
    </r>
    <r>
      <rPr>
        <b/>
        <sz val="11"/>
        <rFont val="AR丸ゴシック体M"/>
        <family val="3"/>
        <charset val="128"/>
      </rPr>
      <t>１</t>
    </r>
    <r>
      <rPr>
        <sz val="11"/>
        <rFont val="AR丸ゴシック体M"/>
        <family val="3"/>
        <charset val="128"/>
      </rPr>
      <t>　（実物販売とインターネット販売の両方になります）
　　２．希望しない→</t>
    </r>
    <r>
      <rPr>
        <b/>
        <sz val="11"/>
        <rFont val="AR丸ゴシック体M"/>
        <family val="3"/>
        <charset val="128"/>
      </rPr>
      <t>２　</t>
    </r>
    <r>
      <rPr>
        <sz val="11"/>
        <rFont val="AR丸ゴシック体M"/>
        <family val="3"/>
        <charset val="128"/>
      </rPr>
      <t>（実物販売となります）</t>
    </r>
    <rPh sb="8" eb="10">
      <t>ジョウキ</t>
    </rPh>
    <rPh sb="12" eb="16">
      <t>シャシンサツエイ</t>
    </rPh>
    <rPh sb="17" eb="19">
      <t>ショウダク</t>
    </rPh>
    <rPh sb="25" eb="27">
      <t>センタク</t>
    </rPh>
    <rPh sb="29" eb="31">
      <t>ダンタイ</t>
    </rPh>
    <rPh sb="33" eb="35">
      <t>カイトウ</t>
    </rPh>
    <rPh sb="39" eb="43">
      <t>カブシキカイシャ</t>
    </rPh>
    <rPh sb="53" eb="56">
      <t>タイカイチュウ</t>
    </rPh>
    <rPh sb="57" eb="59">
      <t>サツエイ</t>
    </rPh>
    <rPh sb="61" eb="63">
      <t>シャシン</t>
    </rPh>
    <rPh sb="90" eb="91">
      <t>コタ</t>
    </rPh>
    <rPh sb="102" eb="104">
      <t>キボウ</t>
    </rPh>
    <rPh sb="123" eb="125">
      <t>ハンバイ</t>
    </rPh>
    <rPh sb="126" eb="128">
      <t>リョウホウ</t>
    </rPh>
    <rPh sb="139" eb="141">
      <t>キボウ</t>
    </rPh>
    <phoneticPr fontId="3"/>
  </si>
  <si>
    <t>⑭申込日について</t>
    <rPh sb="1" eb="3">
      <t>モウシコミ</t>
    </rPh>
    <rPh sb="3" eb="4">
      <t>ヒ</t>
    </rPh>
    <phoneticPr fontId="3"/>
  </si>
  <si>
    <t>①～⑭の手順に従って入力してください。</t>
    <rPh sb="4" eb="6">
      <t>テジュン</t>
    </rPh>
    <rPh sb="7" eb="8">
      <t>シタガ</t>
    </rPh>
    <rPh sb="10" eb="12">
      <t>ニュウリョク</t>
    </rPh>
    <phoneticPr fontId="3"/>
  </si>
  <si>
    <t>※小学生ＢＦにおける当団体の演奏について、吹奏楽連盟指定の各社により、録音・写真撮影・ビデオ</t>
    <rPh sb="1" eb="4">
      <t>ショウガクセイ</t>
    </rPh>
    <rPh sb="10" eb="11">
      <t>トウ</t>
    </rPh>
    <rPh sb="11" eb="13">
      <t>ダンタイ</t>
    </rPh>
    <rPh sb="14" eb="16">
      <t>エンソウ</t>
    </rPh>
    <rPh sb="21" eb="24">
      <t>スイソウガク</t>
    </rPh>
    <rPh sb="24" eb="26">
      <t>レンメイ</t>
    </rPh>
    <rPh sb="26" eb="28">
      <t>シテイ</t>
    </rPh>
    <rPh sb="29" eb="31">
      <t>カクシャ</t>
    </rPh>
    <rPh sb="35" eb="37">
      <t>ロクオン</t>
    </rPh>
    <rPh sb="38" eb="40">
      <t>シャシン</t>
    </rPh>
    <rPh sb="40" eb="42">
      <t>サツエイ</t>
    </rPh>
    <phoneticPr fontId="10"/>
  </si>
  <si>
    <t>※小学生ＢＦプログラムに出演者名が記載されることを</t>
    <rPh sb="1" eb="4">
      <t>ショウガクセイ</t>
    </rPh>
    <rPh sb="12" eb="15">
      <t>シュツエンシャ</t>
    </rPh>
    <rPh sb="15" eb="16">
      <t>メイ</t>
    </rPh>
    <rPh sb="17" eb="19">
      <t>キサイ</t>
    </rPh>
    <phoneticPr fontId="10"/>
  </si>
  <si>
    <t>（小学生ＢＦは別に用紙があります）</t>
    <rPh sb="1" eb="4">
      <t>ショウガクセイ</t>
    </rPh>
    <rPh sb="7" eb="8">
      <t>ベツ</t>
    </rPh>
    <rPh sb="9" eb="11">
      <t>ヨウシ</t>
    </rPh>
    <phoneticPr fontId="10"/>
  </si>
  <si>
    <t>iichiko総合文化センター
iichikoグランシアタ</t>
    <rPh sb="7" eb="9">
      <t>ソウゴウ</t>
    </rPh>
    <rPh sb="9" eb="11">
      <t>ブンカ</t>
    </rPh>
    <phoneticPr fontId="3"/>
  </si>
  <si>
    <t>出版者</t>
    <rPh sb="0" eb="3">
      <t>シュッパンシャ</t>
    </rPh>
    <phoneticPr fontId="10"/>
  </si>
  <si>
    <r>
      <t>注2)↑</t>
    </r>
    <r>
      <rPr>
        <b/>
        <sz val="11"/>
        <rFont val="AR丸ゴシック体M"/>
        <family val="3"/>
        <charset val="128"/>
      </rPr>
      <t>リスト内になければ直接入力してください。</t>
    </r>
    <rPh sb="0" eb="1">
      <t>チュウ</t>
    </rPh>
    <phoneticPr fontId="2"/>
  </si>
  <si>
    <r>
      <t>注1)↓</t>
    </r>
    <r>
      <rPr>
        <b/>
        <sz val="11"/>
        <rFont val="AR丸ゴシック体M"/>
        <family val="3"/>
        <charset val="128"/>
      </rPr>
      <t>邦人人は姓と名の間に必ず全角スペースを入れる。(例)福島□弘和</t>
    </r>
    <rPh sb="0" eb="1">
      <t>チュウ</t>
    </rPh>
    <phoneticPr fontId="2"/>
  </si>
  <si>
    <t>P****□S****</t>
    <phoneticPr fontId="2"/>
  </si>
  <si>
    <t>櫛田　★之扶</t>
    <rPh sb="0" eb="2">
      <t>クシダ</t>
    </rPh>
    <rPh sb="4" eb="5">
      <t>ノ</t>
    </rPh>
    <rPh sb="5" eb="6">
      <t>フ</t>
    </rPh>
    <phoneticPr fontId="2"/>
  </si>
  <si>
    <r>
      <t>★</t>
    </r>
    <r>
      <rPr>
        <b/>
        <sz val="10"/>
        <color rgb="FF0000FF"/>
        <rFont val="AR丸ゴシック体M"/>
        <family val="3"/>
        <charset val="128"/>
      </rPr>
      <t>オーケストラ作品等を吹奏楽用へアレンジされた編曲作品の手続き</t>
    </r>
    <r>
      <rPr>
        <b/>
        <sz val="10"/>
        <rFont val="AR丸ゴシック体M"/>
        <family val="3"/>
        <charset val="128"/>
      </rPr>
      <t>項目です。（１～４）
　　自ら編曲手続きが済んでいる場合→</t>
    </r>
    <r>
      <rPr>
        <b/>
        <sz val="14"/>
        <rFont val="AR丸ゴシック体M"/>
        <family val="3"/>
        <charset val="128"/>
      </rPr>
      <t>１</t>
    </r>
    <r>
      <rPr>
        <b/>
        <sz val="10"/>
        <rFont val="AR丸ゴシック体M"/>
        <family val="3"/>
        <charset val="128"/>
      </rPr>
      <t xml:space="preserve">
　　編曲手続きを終了していない場合→</t>
    </r>
    <r>
      <rPr>
        <b/>
        <sz val="14"/>
        <rFont val="AR丸ゴシック体M"/>
        <family val="3"/>
        <charset val="128"/>
      </rPr>
      <t>２</t>
    </r>
    <r>
      <rPr>
        <b/>
        <sz val="10"/>
        <rFont val="AR丸ゴシック体M"/>
        <family val="3"/>
        <charset val="128"/>
      </rPr>
      <t>（演奏不可）
　　編曲作品で販売譜（レンタル譜）の場合→</t>
    </r>
    <r>
      <rPr>
        <b/>
        <sz val="14"/>
        <rFont val="AR丸ゴシック体M"/>
        <family val="3"/>
        <charset val="128"/>
      </rPr>
      <t>３</t>
    </r>
    <r>
      <rPr>
        <b/>
        <sz val="10"/>
        <rFont val="AR丸ゴシック体M"/>
        <family val="3"/>
        <charset val="128"/>
      </rPr>
      <t xml:space="preserve">
　　作曲者の著作権が切れている場合→</t>
    </r>
    <r>
      <rPr>
        <b/>
        <sz val="14"/>
        <rFont val="AR丸ゴシック体M"/>
        <family val="3"/>
        <charset val="128"/>
      </rPr>
      <t xml:space="preserve">４
</t>
    </r>
    <r>
      <rPr>
        <b/>
        <sz val="10"/>
        <rFont val="AR丸ゴシック体M"/>
        <family val="3"/>
        <charset val="128"/>
      </rPr>
      <t xml:space="preserve">
★</t>
    </r>
    <r>
      <rPr>
        <b/>
        <sz val="10"/>
        <color rgb="FF0000FF"/>
        <rFont val="AR丸ゴシック体M"/>
        <family val="3"/>
        <charset val="128"/>
      </rPr>
      <t>作曲者のみの場合（編曲者がいない場合）　販売譜（レンタル譜）</t>
    </r>
    <r>
      <rPr>
        <b/>
        <sz val="10"/>
        <rFont val="AR丸ゴシック体M"/>
        <family val="3"/>
        <charset val="128"/>
      </rPr>
      <t>も含む
　　吹奏楽のために書かれた作品</t>
    </r>
    <r>
      <rPr>
        <b/>
        <sz val="10"/>
        <color rgb="FFFF0000"/>
        <rFont val="AR丸ゴシック体M"/>
        <family val="3"/>
        <charset val="128"/>
      </rPr>
      <t>　(例)吹奏楽のための…</t>
    </r>
    <r>
      <rPr>
        <b/>
        <sz val="10"/>
        <rFont val="AR丸ゴシック体M"/>
        <family val="3"/>
        <charset val="128"/>
      </rPr>
      <t xml:space="preserve">
　　吹奏楽オリジナル作品の場合→</t>
    </r>
    <r>
      <rPr>
        <b/>
        <sz val="14"/>
        <color rgb="FF0000FF"/>
        <rFont val="AR丸ゴシック体M"/>
        <family val="3"/>
        <charset val="128"/>
      </rPr>
      <t>５</t>
    </r>
    <rPh sb="133" eb="136">
      <t>サッキョクシャ</t>
    </rPh>
    <rPh sb="139" eb="141">
      <t>バアイ</t>
    </rPh>
    <rPh sb="169" eb="172">
      <t>スイソウガク</t>
    </rPh>
    <rPh sb="176" eb="177">
      <t>カ</t>
    </rPh>
    <rPh sb="180" eb="182">
      <t>サクヒン</t>
    </rPh>
    <rPh sb="184" eb="185">
      <t>レイ</t>
    </rPh>
    <rPh sb="186" eb="189">
      <t>スイソウガク</t>
    </rPh>
    <phoneticPr fontId="2"/>
  </si>
  <si>
    <r>
      <t>※</t>
    </r>
    <r>
      <rPr>
        <b/>
        <sz val="11"/>
        <color rgb="FFFF0000"/>
        <rFont val="AR丸ゴシック体M"/>
        <family val="3"/>
        <charset val="128"/>
      </rPr>
      <t>氏と名の間に，必ず「全角スペース」</t>
    </r>
    <r>
      <rPr>
        <b/>
        <sz val="11"/>
        <rFont val="AR丸ゴシック体M"/>
        <family val="3"/>
        <charset val="128"/>
      </rPr>
      <t>を入れて下さい。</t>
    </r>
    <phoneticPr fontId="2"/>
  </si>
  <si>
    <t>登録者名簿</t>
    <rPh sb="0" eb="2">
      <t>トウロク</t>
    </rPh>
    <phoneticPr fontId="2"/>
  </si>
  <si>
    <t>　　　外国人等の標記方法は次の通り（例）Ｍ．ラヴェル</t>
    <rPh sb="13" eb="14">
      <t>ツギ</t>
    </rPh>
    <phoneticPr fontId="2"/>
  </si>
  <si>
    <t>⑤登録者・演奏者・登録外人数を入力ください。</t>
    <rPh sb="1" eb="4">
      <t>トウロクシャ</t>
    </rPh>
    <rPh sb="5" eb="8">
      <t>エンソウシャ</t>
    </rPh>
    <rPh sb="9" eb="12">
      <t>トウロクガイ</t>
    </rPh>
    <rPh sb="12" eb="14">
      <t>ニンズウ</t>
    </rPh>
    <rPh sb="15" eb="17">
      <t>ニュウリョク</t>
    </rPh>
    <phoneticPr fontId="3"/>
  </si>
  <si>
    <t>東京ハッスルコピー</t>
    <phoneticPr fontId="10"/>
  </si>
  <si>
    <t>ハル・レオナルド（ハル・レナード）</t>
    <phoneticPr fontId="10"/>
  </si>
  <si>
    <t>竹田市中学生吹奏楽クラブ</t>
    <rPh sb="2" eb="3">
      <t>シ</t>
    </rPh>
    <rPh sb="3" eb="6">
      <t>チュウガクセイ</t>
    </rPh>
    <rPh sb="6" eb="9">
      <t>スイソウガク</t>
    </rPh>
    <phoneticPr fontId="2"/>
  </si>
  <si>
    <t>津久見市立津久見中学校</t>
  </si>
  <si>
    <t>ツクミシリツ ツクミ チュウガッコウ</t>
    <phoneticPr fontId="10"/>
  </si>
  <si>
    <t>学校法人扇城学園 東九州龍谷高等学校</t>
    <rPh sb="0" eb="2">
      <t>ガッコウ</t>
    </rPh>
    <rPh sb="2" eb="4">
      <t>ホウジン</t>
    </rPh>
    <rPh sb="4" eb="5">
      <t>オウギ</t>
    </rPh>
    <rPh sb="5" eb="6">
      <t>シロ</t>
    </rPh>
    <rPh sb="6" eb="8">
      <t>ガクエン</t>
    </rPh>
    <rPh sb="9" eb="12">
      <t>ヒガシキュウシュウ</t>
    </rPh>
    <rPh sb="12" eb="14">
      <t>リュウコク</t>
    </rPh>
    <rPh sb="14" eb="16">
      <t>コウトウ</t>
    </rPh>
    <rPh sb="16" eb="18">
      <t>ガッコウ</t>
    </rPh>
    <phoneticPr fontId="2"/>
  </si>
  <si>
    <t>別府市新港町４－１３</t>
  </si>
  <si>
    <t>大分市城東町５－３ ドゥペ-ルワコ-城東１０１</t>
  </si>
  <si>
    <t>別府市鶴見５組の２ サンシティ鶴見３０６</t>
  </si>
  <si>
    <t>大分市横尾東町３－１２－７ (古田佳代子 方)</t>
  </si>
  <si>
    <t>中津市中央町２－６－４</t>
  </si>
  <si>
    <t>宇佐市出光４１６　（川野亜佐美 方）</t>
  </si>
  <si>
    <t>大分市志手３－２アミコート１０４ (吉用麻子 方)</t>
  </si>
  <si>
    <t>大分市光吉新町６－２</t>
  </si>
  <si>
    <t>別府市スパランド豊海Ｇ-９</t>
  </si>
  <si>
    <t>大分市判田台南４－１４－６</t>
  </si>
  <si>
    <t>別府市竹の内１０組 やまなみ保育園内（日高峰志）</t>
  </si>
  <si>
    <t>大分市宮河内ハイランド２７－４（佐藤千枝 方）</t>
  </si>
  <si>
    <t>090-8220-0273</t>
  </si>
  <si>
    <t>090-3322-4251</t>
  </si>
  <si>
    <t>090-3015-7065</t>
  </si>
  <si>
    <t>090-4483-6260</t>
  </si>
  <si>
    <t>090-2964-1324</t>
  </si>
  <si>
    <t>090-2514-5880</t>
    <phoneticPr fontId="2"/>
  </si>
  <si>
    <t>大分県立大分東高等学校</t>
    <phoneticPr fontId="10"/>
  </si>
  <si>
    <t>アンサンブルＯＩＴＡ</t>
    <phoneticPr fontId="10"/>
  </si>
  <si>
    <t>パーカッションプラス</t>
  </si>
  <si>
    <t>875-0042</t>
  </si>
  <si>
    <t>臼杵市大字海添66-1</t>
    <rPh sb="0" eb="3">
      <t>ウスキシ</t>
    </rPh>
    <rPh sb="3" eb="5">
      <t>オオアザ</t>
    </rPh>
    <rPh sb="5" eb="7">
      <t>カイゾエ</t>
    </rPh>
    <phoneticPr fontId="2"/>
  </si>
  <si>
    <t>080-1006-0617</t>
  </si>
  <si>
    <t>870ｰ0821</t>
    <phoneticPr fontId="10"/>
  </si>
  <si>
    <t>080-3983-2164</t>
    <phoneticPr fontId="2"/>
  </si>
  <si>
    <r>
      <t xml:space="preserve">大分県吹奏楽コンクール参加申込書 作成用 入力画面 </t>
    </r>
    <r>
      <rPr>
        <b/>
        <sz val="14"/>
        <color rgb="FFFF0000"/>
        <rFont val="AR丸ゴシック体M"/>
        <family val="3"/>
        <charset val="128"/>
      </rPr>
      <t>2025年度版</t>
    </r>
    <rPh sb="0" eb="2">
      <t>オオイタ</t>
    </rPh>
    <rPh sb="2" eb="3">
      <t>ケン</t>
    </rPh>
    <rPh sb="3" eb="6">
      <t>スイソウガク</t>
    </rPh>
    <rPh sb="11" eb="13">
      <t>サンカ</t>
    </rPh>
    <rPh sb="13" eb="16">
      <t>モウシコミショ</t>
    </rPh>
    <rPh sb="17" eb="19">
      <t>サクセイ</t>
    </rPh>
    <rPh sb="19" eb="20">
      <t>ヨウ</t>
    </rPh>
    <rPh sb="21" eb="23">
      <t>ニュウリョク</t>
    </rPh>
    <rPh sb="23" eb="25">
      <t>ガメン</t>
    </rPh>
    <rPh sb="30" eb="33">
      <t>ネンドバン</t>
    </rPh>
    <phoneticPr fontId="3"/>
  </si>
  <si>
    <t>6月24日(火) 9:30～10:00 代表者会議受付にて提出</t>
    <rPh sb="6" eb="7">
      <t>カ</t>
    </rPh>
    <rPh sb="20" eb="23">
      <t>ダイヒョウシャ</t>
    </rPh>
    <rPh sb="23" eb="25">
      <t>カイギ</t>
    </rPh>
    <rPh sb="25" eb="27">
      <t>ウケツケ</t>
    </rPh>
    <rPh sb="29" eb="31">
      <t>テイシュツ</t>
    </rPh>
    <phoneticPr fontId="10"/>
  </si>
  <si>
    <r>
      <t xml:space="preserve">大分県小学生バンドフェスティバル ステージ部門 </t>
    </r>
    <r>
      <rPr>
        <b/>
        <sz val="14"/>
        <color rgb="FFFF0000"/>
        <rFont val="AR丸ゴシック体M"/>
        <family val="3"/>
        <charset val="128"/>
      </rPr>
      <t>演奏者</t>
    </r>
    <r>
      <rPr>
        <b/>
        <sz val="14"/>
        <rFont val="AR丸ゴシック体M"/>
        <family val="3"/>
        <charset val="128"/>
      </rPr>
      <t>名簿</t>
    </r>
    <rPh sb="24" eb="26">
      <t>エンソウ</t>
    </rPh>
    <phoneticPr fontId="2"/>
  </si>
  <si>
    <r>
      <t xml:space="preserve">大分県小学生バンドフェスティバル ステージ部門 参加申込書 作成用 入力画面 </t>
    </r>
    <r>
      <rPr>
        <b/>
        <sz val="12"/>
        <color rgb="FFFF0000"/>
        <rFont val="AR丸ゴシック体M"/>
        <family val="3"/>
        <charset val="128"/>
      </rPr>
      <t>2025年度版</t>
    </r>
    <rPh sb="0" eb="2">
      <t>オオイタ</t>
    </rPh>
    <rPh sb="2" eb="3">
      <t>ケン</t>
    </rPh>
    <rPh sb="3" eb="6">
      <t>ショウガクセイ</t>
    </rPh>
    <rPh sb="21" eb="23">
      <t>ブモン</t>
    </rPh>
    <rPh sb="24" eb="26">
      <t>サンカ</t>
    </rPh>
    <rPh sb="26" eb="29">
      <t>モウシコミショ</t>
    </rPh>
    <rPh sb="30" eb="32">
      <t>サクセイ</t>
    </rPh>
    <rPh sb="32" eb="33">
      <t>ヨウ</t>
    </rPh>
    <rPh sb="34" eb="36">
      <t>ニュウリョク</t>
    </rPh>
    <rPh sb="36" eb="38">
      <t>ガメン</t>
    </rPh>
    <rPh sb="43" eb="46">
      <t>ネンドバン</t>
    </rPh>
    <phoneticPr fontId="3"/>
  </si>
  <si>
    <t>小学生バンドフェスティバル ステージ部門 参加申込書</t>
    <rPh sb="0" eb="3">
      <t>ショウガクセイ</t>
    </rPh>
    <rPh sb="18" eb="20">
      <t>ブモン</t>
    </rPh>
    <rPh sb="21" eb="23">
      <t>サンカ</t>
    </rPh>
    <rPh sb="23" eb="26">
      <t>モウシコミショ</t>
    </rPh>
    <phoneticPr fontId="2"/>
  </si>
  <si>
    <t>2025 年 6月30日</t>
    <rPh sb="5" eb="6">
      <t>ネン</t>
    </rPh>
    <rPh sb="8" eb="9">
      <t>ガツ</t>
    </rPh>
    <rPh sb="11" eb="12">
      <t>ニチ</t>
    </rPh>
    <phoneticPr fontId="3"/>
  </si>
  <si>
    <t>大分県吹奏楽連盟
TEL 097 - 585 - 5282</t>
    <rPh sb="0" eb="3">
      <t>オオイタケン</t>
    </rPh>
    <rPh sb="3" eb="6">
      <t>スイソウガク</t>
    </rPh>
    <rPh sb="6" eb="8">
      <t>レンメイ</t>
    </rPh>
    <phoneticPr fontId="3"/>
  </si>
  <si>
    <t>祝い唄と踊り唄による幻想曲</t>
    <phoneticPr fontId="10"/>
  </si>
  <si>
    <t>ステップ、スキップ、ノンストップ</t>
    <phoneticPr fontId="10"/>
  </si>
  <si>
    <t>マーチ「メモリーズ・リフレイン」</t>
    <phoneticPr fontId="10"/>
  </si>
  <si>
    <t>Rhapsody ～ Eclipse</t>
    <phoneticPr fontId="10"/>
  </si>
  <si>
    <t>【申込締切】
（１）当日申込　
　①代表者会議受付…　6月24日(火) 9:30～10:00の間
　　　　（※緊急で遅れる場合は事務局へ必ず電話）
（２）事前申込
　①事務局持参………　6月20日(金) 16時まで 有効
　②事務局郵送………　6月20日(金) 事務局到着分 有効
　　　※配達記録が残るもので郵送　</t>
    <rPh sb="10" eb="12">
      <t>トウジツ</t>
    </rPh>
    <rPh sb="33" eb="34">
      <t>カ</t>
    </rPh>
    <rPh sb="47" eb="48">
      <t>カン</t>
    </rPh>
    <rPh sb="55" eb="57">
      <t>キンキュウ</t>
    </rPh>
    <rPh sb="58" eb="59">
      <t>オク</t>
    </rPh>
    <rPh sb="61" eb="63">
      <t>バアイ</t>
    </rPh>
    <rPh sb="64" eb="67">
      <t>ジムキョク</t>
    </rPh>
    <rPh sb="68" eb="69">
      <t>カナラ</t>
    </rPh>
    <rPh sb="70" eb="72">
      <t>デンワ</t>
    </rPh>
    <rPh sb="78" eb="80">
      <t>ジゼン</t>
    </rPh>
    <rPh sb="80" eb="81">
      <t>モウ</t>
    </rPh>
    <rPh sb="81" eb="82">
      <t>コ</t>
    </rPh>
    <rPh sb="100" eb="101">
      <t>キン</t>
    </rPh>
    <rPh sb="117" eb="119">
      <t>ユウソウ</t>
    </rPh>
    <rPh sb="146" eb="148">
      <t>ハイタツ</t>
    </rPh>
    <rPh sb="148" eb="150">
      <t>キロク</t>
    </rPh>
    <rPh sb="151" eb="152">
      <t>ノコ</t>
    </rPh>
    <rPh sb="156" eb="158">
      <t>ユウソウ</t>
    </rPh>
    <phoneticPr fontId="10"/>
  </si>
  <si>
    <t>【申込締切】
（１）当日申込　
　①代表者会議受付…　6月24日(火) 9:30～10:00の間
　　　　（※緊急で遅れる場合は事務局へ必ず電話）
（２）事前申込
　①事務局持参………　6月20日(金) 16時まで 有効
　②事務局郵送………　6月20日(金) 事務局到着分 有効
　　　※配達記録が残るもので郵送　</t>
    <rPh sb="10" eb="12">
      <t>トウジツ</t>
    </rPh>
    <rPh sb="33" eb="34">
      <t>カ</t>
    </rPh>
    <rPh sb="47" eb="48">
      <t>カン</t>
    </rPh>
    <rPh sb="55" eb="57">
      <t>キンキュウ</t>
    </rPh>
    <rPh sb="58" eb="59">
      <t>オク</t>
    </rPh>
    <rPh sb="61" eb="63">
      <t>バアイ</t>
    </rPh>
    <rPh sb="64" eb="67">
      <t>ジムキョク</t>
    </rPh>
    <rPh sb="68" eb="69">
      <t>カナラ</t>
    </rPh>
    <rPh sb="70" eb="72">
      <t>デンワ</t>
    </rPh>
    <rPh sb="78" eb="80">
      <t>ジゼン</t>
    </rPh>
    <rPh sb="80" eb="81">
      <t>モウ</t>
    </rPh>
    <rPh sb="81" eb="82">
      <t>コ</t>
    </rPh>
    <rPh sb="100" eb="101">
      <t>キン</t>
    </rPh>
    <rPh sb="117" eb="119">
      <t>ユウソウ</t>
    </rPh>
    <rPh sb="129" eb="130">
      <t>キン</t>
    </rPh>
    <rPh sb="146" eb="148">
      <t>ハイタツ</t>
    </rPh>
    <rPh sb="148" eb="150">
      <t>キロク</t>
    </rPh>
    <rPh sb="151" eb="152">
      <t>ノコ</t>
    </rPh>
    <rPh sb="156" eb="158">
      <t>ユウソウ</t>
    </rPh>
    <phoneticPr fontId="10"/>
  </si>
  <si>
    <t>BEPPU♨ Anba in 'Blue Birds！'</t>
    <phoneticPr fontId="10"/>
  </si>
  <si>
    <t>sonority flute ensemble</t>
    <phoneticPr fontId="10"/>
  </si>
  <si>
    <t>ソノリティ フルート アンサンブル</t>
    <phoneticPr fontId="10"/>
  </si>
  <si>
    <t>大分市畑中4-5-61 BOX-M WEST201</t>
    <phoneticPr fontId="10"/>
  </si>
  <si>
    <t>080-5200-8671</t>
    <phoneticPr fontId="10"/>
  </si>
  <si>
    <t>870-0856</t>
    <phoneticPr fontId="10"/>
  </si>
  <si>
    <r>
      <t>　　【記入要領】
　　※吹奏楽コンクールにおける演奏について，吹奏楽連盟協定の各社により、
　　　録音・写真撮影・ビデオ収録・販売されることを承諾しますか？
　　１．承諾する　→</t>
    </r>
    <r>
      <rPr>
        <b/>
        <sz val="11"/>
        <rFont val="AR丸ゴシック体M"/>
        <family val="3"/>
        <charset val="128"/>
      </rPr>
      <t>１</t>
    </r>
    <r>
      <rPr>
        <sz val="11"/>
        <rFont val="AR丸ゴシック体M"/>
        <family val="3"/>
        <charset val="128"/>
      </rPr>
      <t xml:space="preserve">
　　２．承諾しない→</t>
    </r>
    <r>
      <rPr>
        <b/>
        <sz val="11"/>
        <rFont val="AR丸ゴシック体M"/>
        <family val="3"/>
        <charset val="128"/>
      </rPr>
      <t>２　</t>
    </r>
    <r>
      <rPr>
        <sz val="11"/>
        <rFont val="AR丸ゴシック体M"/>
        <family val="3"/>
        <charset val="128"/>
      </rPr>
      <t>（録音・撮影されません）</t>
    </r>
    <rPh sb="12" eb="15">
      <t>スイソウガク</t>
    </rPh>
    <rPh sb="24" eb="26">
      <t>エンソウ</t>
    </rPh>
    <rPh sb="31" eb="34">
      <t>スイソウガク</t>
    </rPh>
    <rPh sb="34" eb="36">
      <t>レンメイ</t>
    </rPh>
    <rPh sb="36" eb="38">
      <t>キョウテイ</t>
    </rPh>
    <rPh sb="39" eb="41">
      <t>カクシャ</t>
    </rPh>
    <rPh sb="52" eb="54">
      <t>シャシン</t>
    </rPh>
    <rPh sb="54" eb="56">
      <t>サツエイ</t>
    </rPh>
    <rPh sb="60" eb="62">
      <t>シュウロク</t>
    </rPh>
    <rPh sb="63" eb="65">
      <t>ハンバイ</t>
    </rPh>
    <rPh sb="71" eb="73">
      <t>ショウダク</t>
    </rPh>
    <rPh sb="83" eb="85">
      <t>ショウダク</t>
    </rPh>
    <rPh sb="95" eb="97">
      <t>ショウダク</t>
    </rPh>
    <rPh sb="104" eb="106">
      <t>ロクオン</t>
    </rPh>
    <rPh sb="107" eb="109">
      <t>サツエイ</t>
    </rPh>
    <phoneticPr fontId="3"/>
  </si>
  <si>
    <r>
      <t>　　【記入要領】
　　※吹奏楽コンクールにおけるプログラムに，参加生徒・団員名簿を掲載する
　　　ことを承諾しますか？
　　１．承諾する　→</t>
    </r>
    <r>
      <rPr>
        <b/>
        <sz val="11"/>
        <rFont val="AR丸ゴシック体M"/>
        <family val="3"/>
        <charset val="128"/>
      </rPr>
      <t>１</t>
    </r>
    <r>
      <rPr>
        <sz val="11"/>
        <rFont val="AR丸ゴシック体M"/>
        <family val="3"/>
        <charset val="128"/>
      </rPr>
      <t xml:space="preserve">
　　２．承諾しない→</t>
    </r>
    <r>
      <rPr>
        <b/>
        <sz val="11"/>
        <rFont val="AR丸ゴシック体M"/>
        <family val="3"/>
        <charset val="128"/>
      </rPr>
      <t xml:space="preserve">２ </t>
    </r>
    <r>
      <rPr>
        <sz val="11"/>
        <rFont val="AR丸ゴシック体M"/>
        <family val="3"/>
        <charset val="128"/>
      </rPr>
      <t>（パンフレットに氏名が記載されません）</t>
    </r>
    <rPh sb="12" eb="15">
      <t>スイソウガク</t>
    </rPh>
    <rPh sb="31" eb="33">
      <t>サンカ</t>
    </rPh>
    <rPh sb="33" eb="35">
      <t>セイト</t>
    </rPh>
    <rPh sb="38" eb="40">
      <t>メイボ</t>
    </rPh>
    <rPh sb="41" eb="43">
      <t>ケイサイ</t>
    </rPh>
    <rPh sb="52" eb="54">
      <t>ショウダク</t>
    </rPh>
    <rPh sb="64" eb="66">
      <t>ショウダク</t>
    </rPh>
    <rPh sb="76" eb="78">
      <t>ショウダク</t>
    </rPh>
    <rPh sb="92" eb="94">
      <t>シメイ</t>
    </rPh>
    <rPh sb="95" eb="97">
      <t>キサイ</t>
    </rPh>
    <phoneticPr fontId="3"/>
  </si>
  <si>
    <r>
      <t>　　【記入要領】上記⑬で写真撮影を承諾する「１」を選択した団体のみ回答
　　※株式会社大阪フォトサービスが大会中に撮影した写真について
　　　インターネット販売を希望しますか？
　　１．希望する　→</t>
    </r>
    <r>
      <rPr>
        <b/>
        <sz val="11"/>
        <rFont val="AR丸ゴシック体M"/>
        <family val="3"/>
        <charset val="128"/>
      </rPr>
      <t>１</t>
    </r>
    <r>
      <rPr>
        <sz val="11"/>
        <rFont val="AR丸ゴシック体M"/>
        <family val="3"/>
        <charset val="128"/>
      </rPr>
      <t>　（実物販売とインターネット販売の両方になります）
　　２．希望しない→</t>
    </r>
    <r>
      <rPr>
        <b/>
        <sz val="11"/>
        <rFont val="AR丸ゴシック体M"/>
        <family val="3"/>
        <charset val="128"/>
      </rPr>
      <t>２　</t>
    </r>
    <r>
      <rPr>
        <sz val="11"/>
        <rFont val="AR丸ゴシック体M"/>
        <family val="3"/>
        <charset val="128"/>
      </rPr>
      <t>（実物販売となります）</t>
    </r>
    <rPh sb="8" eb="10">
      <t>ジョウキ</t>
    </rPh>
    <rPh sb="12" eb="16">
      <t>シャシンサツエイ</t>
    </rPh>
    <rPh sb="17" eb="19">
      <t>ショウダク</t>
    </rPh>
    <rPh sb="25" eb="27">
      <t>センタク</t>
    </rPh>
    <rPh sb="29" eb="31">
      <t>ダンタイ</t>
    </rPh>
    <rPh sb="33" eb="35">
      <t>カイトウ</t>
    </rPh>
    <rPh sb="39" eb="43">
      <t>カブシキカイシャ</t>
    </rPh>
    <rPh sb="53" eb="56">
      <t>タイカイチュウ</t>
    </rPh>
    <rPh sb="57" eb="59">
      <t>サツエイ</t>
    </rPh>
    <rPh sb="61" eb="63">
      <t>シャシン</t>
    </rPh>
    <rPh sb="93" eb="95">
      <t>キボウ</t>
    </rPh>
    <rPh sb="114" eb="116">
      <t>ハンバイ</t>
    </rPh>
    <rPh sb="117" eb="119">
      <t>リョウホウ</t>
    </rPh>
    <rPh sb="130" eb="132">
      <t>キボウ</t>
    </rPh>
    <phoneticPr fontId="3"/>
  </si>
  <si>
    <r>
      <t>　　【記入要領】
　　※吹奏楽コンクールでピアノを使用しますか？
　　１．使用する　→</t>
    </r>
    <r>
      <rPr>
        <b/>
        <sz val="11"/>
        <rFont val="AR丸ゴシック体M"/>
        <family val="3"/>
        <charset val="128"/>
      </rPr>
      <t>１　</t>
    </r>
    <r>
      <rPr>
        <sz val="11"/>
        <rFont val="AR丸ゴシック体M"/>
        <family val="3"/>
        <charset val="128"/>
      </rPr>
      <t>（ピアノ使用料を払います）
　　２．使用しない→</t>
    </r>
    <r>
      <rPr>
        <b/>
        <sz val="11"/>
        <rFont val="AR丸ゴシック体M"/>
        <family val="3"/>
        <charset val="128"/>
      </rPr>
      <t>２　</t>
    </r>
    <r>
      <rPr>
        <sz val="11"/>
        <rFont val="AR丸ゴシック体M"/>
        <family val="3"/>
        <charset val="128"/>
      </rPr>
      <t>（後日使用の場合も徴収します）</t>
    </r>
    <rPh sb="12" eb="15">
      <t>スイソウガク</t>
    </rPh>
    <rPh sb="25" eb="27">
      <t>シヨウ</t>
    </rPh>
    <rPh sb="37" eb="39">
      <t>シヨウ</t>
    </rPh>
    <rPh sb="49" eb="52">
      <t>シヨウリョウ</t>
    </rPh>
    <rPh sb="53" eb="54">
      <t>ハラ</t>
    </rPh>
    <rPh sb="63" eb="65">
      <t>シヨウ</t>
    </rPh>
    <rPh sb="72" eb="74">
      <t>ゴジツ</t>
    </rPh>
    <rPh sb="74" eb="76">
      <t>シヨウ</t>
    </rPh>
    <rPh sb="77" eb="79">
      <t>バアイ</t>
    </rPh>
    <rPh sb="80" eb="82">
      <t>チョウシュウ</t>
    </rPh>
    <phoneticPr fontId="3"/>
  </si>
  <si>
    <t>ココノエチョウリツ ココノエリョクヨウ チュウガッコウ</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</si>
</sst>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名&quot;"/>
    <numFmt numFmtId="177" formatCode="##,###&quot;円&quot;"/>
  </numFmts>
  <fonts count="110">
    <font>
      <sz val="11"/>
      <name val="AR丸ゴシック体M"/>
      <family val="3"/>
      <charset val="128"/>
    </font>
    <font>
      <sz val="11"/>
      <name val="AR丸ゴシック体M"/>
      <family val="3"/>
      <charset val="128"/>
    </font>
    <font>
      <sz val="6"/>
      <name val="AR丸ゴシック体M"/>
      <family val="3"/>
      <charset val="128"/>
    </font>
    <font>
      <sz val="6"/>
      <name val="ＭＳ Ｐゴシック"/>
      <family val="3"/>
      <charset val="128"/>
    </font>
    <font>
      <sz val="11"/>
      <name val="ＭＳ ゴシック"/>
      <family val="3"/>
      <charset val="128"/>
    </font>
    <font>
      <b/>
      <sz val="14"/>
      <name val="ＭＳ ゴシック"/>
      <family val="3"/>
      <charset val="128"/>
    </font>
    <font>
      <b/>
      <sz val="20"/>
      <name val="ＭＳ ゴシック"/>
      <family val="3"/>
      <charset val="128"/>
    </font>
    <font>
      <sz val="10"/>
      <name val="ＭＳ ゴシック"/>
      <family val="3"/>
      <charset val="128"/>
    </font>
    <font>
      <sz val="9"/>
      <name val="ＭＳ ゴシック"/>
      <family val="3"/>
      <charset val="128"/>
    </font>
    <font>
      <b/>
      <sz val="12"/>
      <name val="ＭＳ ゴシック"/>
      <family val="3"/>
      <charset val="128"/>
    </font>
    <font>
      <sz val="6"/>
      <name val="ＭＳ ゴシック"/>
      <family val="3"/>
      <charset val="128"/>
    </font>
    <font>
      <b/>
      <sz val="11"/>
      <color indexed="10"/>
      <name val="AR丸ゴシック体M"/>
      <family val="3"/>
      <charset val="128"/>
    </font>
    <font>
      <b/>
      <sz val="14"/>
      <name val="AR丸ゴシック体M"/>
      <family val="3"/>
      <charset val="128"/>
    </font>
    <font>
      <sz val="11"/>
      <name val="AR丸ゴシック体M"/>
      <family val="3"/>
      <charset val="128"/>
    </font>
    <font>
      <b/>
      <sz val="11"/>
      <name val="AR丸ゴシック体M"/>
      <family val="3"/>
      <charset val="128"/>
    </font>
    <font>
      <sz val="11"/>
      <name val="AR丸ゴシック体M"/>
      <family val="3"/>
      <charset val="128"/>
    </font>
    <font>
      <sz val="9"/>
      <name val="AR丸ゴシック体M"/>
      <family val="3"/>
      <charset val="128"/>
    </font>
    <font>
      <sz val="9"/>
      <name val="ＭＳ 明朝"/>
      <family val="1"/>
      <charset val="128"/>
    </font>
    <font>
      <sz val="17.5"/>
      <name val="ＭＳ ゴシック"/>
      <family val="3"/>
      <charset val="128"/>
    </font>
    <font>
      <b/>
      <sz val="12"/>
      <name val="ＭＳ 明朝"/>
      <family val="1"/>
      <charset val="128"/>
    </font>
    <font>
      <sz val="11"/>
      <color indexed="10"/>
      <name val="AR丸ゴシック体M"/>
      <family val="3"/>
      <charset val="128"/>
    </font>
    <font>
      <sz val="14"/>
      <name val="ＭＳ ゴシック"/>
      <family val="3"/>
      <charset val="128"/>
    </font>
    <font>
      <b/>
      <sz val="16"/>
      <name val="ＭＳ ゴシック"/>
      <family val="3"/>
      <charset val="128"/>
    </font>
    <font>
      <sz val="11"/>
      <name val="ARゴシック体M"/>
      <family val="3"/>
      <charset val="128"/>
    </font>
    <font>
      <sz val="12"/>
      <name val="ＭＳ ゴシック"/>
      <family val="3"/>
      <charset val="128"/>
    </font>
    <font>
      <b/>
      <sz val="18"/>
      <name val="ＭＳ ゴシック"/>
      <family val="3"/>
      <charset val="128"/>
    </font>
    <font>
      <sz val="8"/>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0.5"/>
      <name val="ＭＳ 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name val="AR丸ゴシック体M"/>
      <family val="3"/>
      <charset val="128"/>
    </font>
    <font>
      <b/>
      <sz val="16"/>
      <color indexed="9"/>
      <name val="AR丸ゴシック体M"/>
      <family val="3"/>
      <charset val="128"/>
    </font>
    <font>
      <sz val="11"/>
      <color indexed="12"/>
      <name val="AR丸ゴシック体M"/>
      <family val="3"/>
      <charset val="128"/>
    </font>
    <font>
      <b/>
      <sz val="14"/>
      <color indexed="12"/>
      <name val="AR丸ゴシック体M"/>
      <family val="3"/>
      <charset val="128"/>
    </font>
    <font>
      <b/>
      <sz val="11"/>
      <color indexed="12"/>
      <name val="AR丸ゴシック体M"/>
      <family val="3"/>
      <charset val="128"/>
    </font>
    <font>
      <b/>
      <sz val="14"/>
      <name val="ＭＳ 明朝"/>
      <family val="1"/>
      <charset val="128"/>
    </font>
    <font>
      <sz val="7"/>
      <name val="ＭＳ ゴシック"/>
      <family val="3"/>
      <charset val="128"/>
    </font>
    <font>
      <b/>
      <sz val="9"/>
      <name val="AR丸ゴシック体M"/>
      <family val="3"/>
      <charset val="128"/>
    </font>
    <font>
      <sz val="8.5"/>
      <name val="ＭＳ 明朝"/>
      <family val="1"/>
      <charset val="128"/>
    </font>
    <font>
      <b/>
      <sz val="11"/>
      <name val="ＭＳ 明朝"/>
      <family val="1"/>
      <charset val="128"/>
    </font>
    <font>
      <b/>
      <sz val="9"/>
      <name val="ＭＳ 明朝"/>
      <family val="1"/>
      <charset val="128"/>
    </font>
    <font>
      <sz val="14"/>
      <name val="ＭＳ 明朝"/>
      <family val="1"/>
      <charset val="128"/>
    </font>
    <font>
      <sz val="12"/>
      <name val="ＭＳ 明朝"/>
      <family val="1"/>
      <charset val="128"/>
    </font>
    <font>
      <sz val="11"/>
      <name val="ＭＳ 明朝"/>
      <family val="1"/>
      <charset val="128"/>
    </font>
    <font>
      <b/>
      <sz val="9"/>
      <name val="ＭＳ ゴシック"/>
      <family val="3"/>
      <charset val="128"/>
    </font>
    <font>
      <b/>
      <sz val="14"/>
      <color indexed="10"/>
      <name val="AR丸ゴシック体M"/>
      <family val="3"/>
      <charset val="128"/>
    </font>
    <font>
      <sz val="14"/>
      <name val="AR丸ゴシック体M"/>
      <family val="3"/>
      <charset val="128"/>
    </font>
    <font>
      <b/>
      <sz val="10"/>
      <name val="AR丸ゴシック体M"/>
      <family val="3"/>
      <charset val="128"/>
    </font>
    <font>
      <sz val="10.5"/>
      <color theme="0" tint="-0.499984740745262"/>
      <name val="ＭＳ ゴシック"/>
      <family val="3"/>
      <charset val="128"/>
    </font>
    <font>
      <b/>
      <sz val="12"/>
      <color rgb="FFFF0000"/>
      <name val="AR丸ゴシック体M"/>
      <family val="3"/>
      <charset val="128"/>
    </font>
    <font>
      <b/>
      <sz val="11"/>
      <color rgb="FFFF0000"/>
      <name val="AR丸ゴシック体M"/>
      <family val="3"/>
      <charset val="128"/>
    </font>
    <font>
      <sz val="11"/>
      <color theme="0"/>
      <name val="ARゴシック体M"/>
      <family val="3"/>
      <charset val="128"/>
    </font>
    <font>
      <b/>
      <sz val="10"/>
      <color rgb="FF0000FF"/>
      <name val="AR丸ゴシック体M"/>
      <family val="3"/>
      <charset val="128"/>
    </font>
    <font>
      <b/>
      <sz val="14"/>
      <color rgb="FF0000FF"/>
      <name val="AR丸ゴシック体M"/>
      <family val="3"/>
      <charset val="128"/>
    </font>
    <font>
      <b/>
      <sz val="16"/>
      <color rgb="FFFF0000"/>
      <name val="AR丸ゴシック体M"/>
      <family val="3"/>
      <charset val="128"/>
    </font>
    <font>
      <b/>
      <sz val="16"/>
      <color rgb="FFFFFF00"/>
      <name val="AR丸ゴシック体M"/>
      <family val="3"/>
      <charset val="128"/>
    </font>
    <font>
      <u val="double"/>
      <sz val="11"/>
      <name val="AR丸ゴシック体M"/>
      <family val="3"/>
      <charset val="128"/>
    </font>
    <font>
      <b/>
      <u val="double"/>
      <sz val="11"/>
      <color rgb="FFFF0000"/>
      <name val="AR丸ゴシック体M"/>
      <family val="3"/>
      <charset val="128"/>
    </font>
    <font>
      <sz val="11"/>
      <name val="ＭＳ Ｐゴシック"/>
      <family val="3"/>
      <charset val="128"/>
    </font>
    <font>
      <sz val="9"/>
      <name val="ＭＳ Ｐゴシック"/>
      <family val="3"/>
      <charset val="128"/>
    </font>
    <font>
      <b/>
      <sz val="14"/>
      <name val="HG丸ｺﾞｼｯｸM-PRO"/>
      <family val="3"/>
      <charset val="128"/>
    </font>
    <font>
      <sz val="6.5"/>
      <name val="ＭＳ Ｐゴシック"/>
      <family val="3"/>
      <charset val="128"/>
    </font>
    <font>
      <sz val="10"/>
      <name val="ＭＳ Ｐゴシック"/>
      <family val="3"/>
      <charset val="128"/>
    </font>
    <font>
      <sz val="12"/>
      <name val="ＭＳ Ｐゴシック"/>
      <family val="3"/>
      <charset val="128"/>
    </font>
    <font>
      <sz val="7.5"/>
      <name val="ＭＳ Ｐゴシック"/>
      <family val="3"/>
      <charset val="128"/>
    </font>
    <font>
      <sz val="8"/>
      <name val="ＭＳ Ｐゴシック"/>
      <family val="3"/>
      <charset val="128"/>
    </font>
    <font>
      <sz val="5"/>
      <name val="ＭＳ Ｐゴシック"/>
      <family val="3"/>
      <charset val="128"/>
    </font>
    <font>
      <b/>
      <sz val="12"/>
      <color rgb="FFFF0000"/>
      <name val="ＭＳ ゴシック"/>
      <family val="3"/>
      <charset val="128"/>
    </font>
    <font>
      <b/>
      <sz val="10"/>
      <color rgb="FFFF0000"/>
      <name val="AR丸ゴシック体M"/>
      <family val="3"/>
      <charset val="128"/>
    </font>
    <font>
      <b/>
      <sz val="11"/>
      <color theme="1"/>
      <name val="AR丸ゴシック体M"/>
      <family val="3"/>
      <charset val="128"/>
    </font>
    <font>
      <sz val="14"/>
      <color rgb="FFFF0000"/>
      <name val="ＭＳ ゴシック"/>
      <family val="3"/>
      <charset val="128"/>
    </font>
    <font>
      <sz val="8"/>
      <color theme="1"/>
      <name val="ＭＳ 明朝"/>
      <family val="1"/>
      <charset val="128"/>
    </font>
    <font>
      <sz val="10"/>
      <color theme="1"/>
      <name val="ＭＳ 明朝"/>
      <family val="1"/>
      <charset val="128"/>
    </font>
    <font>
      <sz val="6"/>
      <name val="ＭＳ 明朝"/>
      <family val="1"/>
      <charset val="128"/>
    </font>
    <font>
      <sz val="12"/>
      <color rgb="FFFF0000"/>
      <name val="ＭＳ 明朝"/>
      <family val="1"/>
      <charset val="128"/>
    </font>
    <font>
      <sz val="9"/>
      <color theme="1"/>
      <name val="ＭＳ 明朝"/>
      <family val="1"/>
      <charset val="128"/>
    </font>
    <font>
      <sz val="12"/>
      <color theme="1"/>
      <name val="ＭＳ 明朝"/>
      <family val="1"/>
      <charset val="128"/>
    </font>
    <font>
      <sz val="9"/>
      <color rgb="FFFF0000"/>
      <name val="ＭＳ 明朝"/>
      <family val="1"/>
      <charset val="128"/>
    </font>
    <font>
      <b/>
      <sz val="14"/>
      <color rgb="FFFF0000"/>
      <name val="AR丸ゴシック体M"/>
      <family val="3"/>
      <charset val="128"/>
    </font>
    <font>
      <sz val="11"/>
      <color theme="1"/>
      <name val="ＭＳ 明朝"/>
      <family val="1"/>
      <charset val="128"/>
    </font>
    <font>
      <sz val="16"/>
      <color theme="1"/>
      <name val="AR P丸ゴシック体E"/>
      <family val="3"/>
      <charset val="128"/>
    </font>
    <font>
      <sz val="14"/>
      <color theme="1"/>
      <name val="ＭＳ ゴシック"/>
      <family val="3"/>
      <charset val="128"/>
    </font>
    <font>
      <sz val="10"/>
      <color rgb="FF00B050"/>
      <name val="ＭＳ 明朝"/>
      <family val="1"/>
      <charset val="128"/>
    </font>
    <font>
      <sz val="10"/>
      <color rgb="FFFF0000"/>
      <name val="ＭＳ 明朝"/>
      <family val="1"/>
      <charset val="128"/>
    </font>
    <font>
      <sz val="11"/>
      <color rgb="FFFF0000"/>
      <name val="ＭＳ 明朝"/>
      <family val="1"/>
      <charset val="128"/>
    </font>
    <font>
      <sz val="18"/>
      <name val="AR丸ゴシック体E"/>
      <family val="3"/>
      <charset val="128"/>
    </font>
    <font>
      <sz val="11"/>
      <color theme="1"/>
      <name val="AR P丸ゴシック体E"/>
      <family val="3"/>
      <charset val="128"/>
    </font>
    <font>
      <sz val="12"/>
      <color rgb="FFFF0000"/>
      <name val="ＭＳ ゴシック"/>
      <family val="3"/>
      <charset val="128"/>
    </font>
    <font>
      <sz val="8"/>
      <color theme="1"/>
      <name val="AR P丸ゴシック体E"/>
      <family val="3"/>
      <charset val="128"/>
    </font>
    <font>
      <sz val="6"/>
      <color theme="1"/>
      <name val="AR P丸ゴシック体E"/>
      <family val="3"/>
      <charset val="128"/>
    </font>
    <font>
      <b/>
      <sz val="9"/>
      <color theme="0"/>
      <name val="ＭＳ ゴシック"/>
      <family val="3"/>
      <charset val="128"/>
    </font>
    <font>
      <b/>
      <sz val="12"/>
      <color theme="0"/>
      <name val="ＭＳ ゴシック"/>
      <family val="3"/>
      <charset val="128"/>
    </font>
    <font>
      <sz val="11"/>
      <color rgb="FF0000FF"/>
      <name val="AR丸ゴシック体M"/>
      <family val="3"/>
      <charset val="128"/>
    </font>
    <font>
      <sz val="11"/>
      <color theme="1"/>
      <name val="AR丸ゴシック体M"/>
      <family val="3"/>
      <charset val="128"/>
    </font>
    <font>
      <b/>
      <sz val="12"/>
      <name val="AR丸ゴシック体M"/>
      <family val="3"/>
      <charset val="128"/>
    </font>
  </fonts>
  <fills count="3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indexed="45"/>
        <bgColor indexed="64"/>
      </patternFill>
    </fill>
    <fill>
      <patternFill patternType="solid">
        <fgColor indexed="42"/>
        <bgColor indexed="64"/>
      </patternFill>
    </fill>
    <fill>
      <patternFill patternType="solid">
        <fgColor indexed="26"/>
        <bgColor indexed="64"/>
      </patternFill>
    </fill>
    <fill>
      <patternFill patternType="solid">
        <fgColor indexed="13"/>
        <bgColor indexed="64"/>
      </patternFill>
    </fill>
    <fill>
      <patternFill patternType="solid">
        <fgColor indexed="8"/>
        <bgColor indexed="64"/>
      </patternFill>
    </fill>
    <fill>
      <patternFill patternType="solid">
        <fgColor indexed="44"/>
        <bgColor indexed="64"/>
      </patternFill>
    </fill>
    <fill>
      <patternFill patternType="solid">
        <fgColor rgb="FFFFFFCC"/>
        <bgColor indexed="64"/>
      </patternFill>
    </fill>
    <fill>
      <patternFill patternType="solid">
        <fgColor rgb="FFCCFFCC"/>
        <bgColor indexed="64"/>
      </patternFill>
    </fill>
    <fill>
      <patternFill patternType="solid">
        <fgColor rgb="FF0000FF"/>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FF00"/>
        <bgColor indexed="64"/>
      </patternFill>
    </fill>
  </fills>
  <borders count="16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diagonal/>
    </border>
    <border>
      <left/>
      <right/>
      <top style="hair">
        <color indexed="64"/>
      </top>
      <bottom/>
      <diagonal/>
    </border>
    <border>
      <left/>
      <right/>
      <top/>
      <bottom style="hair">
        <color indexed="64"/>
      </bottom>
      <diagonal/>
    </border>
    <border>
      <left/>
      <right style="thin">
        <color indexed="64"/>
      </right>
      <top/>
      <bottom/>
      <diagonal/>
    </border>
    <border>
      <left style="thin">
        <color indexed="64"/>
      </left>
      <right/>
      <top/>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style="hair">
        <color indexed="64"/>
      </top>
      <bottom style="medium">
        <color indexed="64"/>
      </bottom>
      <diagonal/>
    </border>
    <border>
      <left style="mediumDashDot">
        <color indexed="64"/>
      </left>
      <right/>
      <top/>
      <bottom/>
      <diagonal/>
    </border>
    <border>
      <left/>
      <right style="mediumDashDot">
        <color indexed="64"/>
      </right>
      <top/>
      <bottom/>
      <diagonal/>
    </border>
    <border>
      <left style="thin">
        <color indexed="64"/>
      </left>
      <right/>
      <top/>
      <bottom style="medium">
        <color indexed="64"/>
      </bottom>
      <diagonal/>
    </border>
    <border>
      <left/>
      <right/>
      <top style="thin">
        <color indexed="64"/>
      </top>
      <bottom/>
      <diagonal/>
    </border>
    <border>
      <left/>
      <right style="thin">
        <color indexed="64"/>
      </right>
      <top style="thin">
        <color indexed="64"/>
      </top>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right style="hair">
        <color indexed="64"/>
      </right>
      <top style="hair">
        <color indexed="64"/>
      </top>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right style="thin">
        <color indexed="64"/>
      </right>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right style="thin">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thin">
        <color indexed="64"/>
      </right>
      <top style="medium">
        <color indexed="64"/>
      </top>
      <bottom style="hair">
        <color indexed="64"/>
      </bottom>
      <diagonal/>
    </border>
    <border>
      <left style="thin">
        <color indexed="64"/>
      </left>
      <right style="medium">
        <color indexed="64"/>
      </right>
      <top style="medium">
        <color indexed="64"/>
      </top>
      <bottom/>
      <diagonal/>
    </border>
    <border>
      <left/>
      <right style="thin">
        <color indexed="64"/>
      </right>
      <top style="hair">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style="thin">
        <color indexed="64"/>
      </bottom>
      <diagonal/>
    </border>
    <border>
      <left style="mediumDashDot">
        <color indexed="64"/>
      </left>
      <right/>
      <top/>
      <bottom style="mediumDashDot">
        <color indexed="64"/>
      </bottom>
      <diagonal/>
    </border>
    <border>
      <left/>
      <right/>
      <top/>
      <bottom style="mediumDashDot">
        <color indexed="64"/>
      </bottom>
      <diagonal/>
    </border>
    <border>
      <left/>
      <right style="mediumDashDot">
        <color indexed="64"/>
      </right>
      <top/>
      <bottom style="mediumDashDot">
        <color indexed="64"/>
      </bottom>
      <diagonal/>
    </border>
    <border>
      <left style="mediumDashDot">
        <color indexed="64"/>
      </left>
      <right/>
      <top style="mediumDashDot">
        <color indexed="64"/>
      </top>
      <bottom/>
      <diagonal/>
    </border>
    <border>
      <left/>
      <right/>
      <top style="mediumDashDot">
        <color indexed="64"/>
      </top>
      <bottom/>
      <diagonal/>
    </border>
    <border>
      <left/>
      <right style="mediumDashDot">
        <color indexed="64"/>
      </right>
      <top style="mediumDashDot">
        <color indexed="64"/>
      </top>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medium">
        <color indexed="64"/>
      </left>
      <right/>
      <top/>
      <bottom style="hair">
        <color indexed="64"/>
      </bottom>
      <diagonal/>
    </border>
    <border>
      <left/>
      <right style="medium">
        <color indexed="64"/>
      </right>
      <top/>
      <bottom style="hair">
        <color indexed="64"/>
      </bottom>
      <diagonal/>
    </border>
    <border>
      <left style="medium">
        <color indexed="64"/>
      </left>
      <right/>
      <top/>
      <bottom style="thin">
        <color indexed="64"/>
      </bottom>
      <diagonal/>
    </border>
    <border>
      <left/>
      <right style="medium">
        <color indexed="64"/>
      </right>
      <top style="hair">
        <color indexed="64"/>
      </top>
      <bottom style="thin">
        <color indexed="64"/>
      </bottom>
      <diagonal/>
    </border>
    <border>
      <left/>
      <right/>
      <top/>
      <bottom style="medium">
        <color auto="1"/>
      </bottom>
      <diagonal/>
    </border>
    <border>
      <left style="medium">
        <color auto="1"/>
      </left>
      <right style="thin">
        <color auto="1"/>
      </right>
      <top style="medium">
        <color auto="1"/>
      </top>
      <bottom/>
      <diagonal/>
    </border>
    <border>
      <left style="thin">
        <color auto="1"/>
      </left>
      <right/>
      <top style="medium">
        <color auto="1"/>
      </top>
      <bottom/>
      <diagonal/>
    </border>
    <border>
      <left/>
      <right/>
      <top style="medium">
        <color auto="1"/>
      </top>
      <bottom/>
      <diagonal/>
    </border>
    <border>
      <left/>
      <right style="medium">
        <color auto="1"/>
      </right>
      <top style="medium">
        <color auto="1"/>
      </top>
      <bottom/>
      <diagonal/>
    </border>
    <border>
      <left/>
      <right style="medium">
        <color auto="1"/>
      </right>
      <top/>
      <bottom style="medium">
        <color auto="1"/>
      </bottom>
      <diagonal/>
    </border>
    <border>
      <left style="medium">
        <color auto="1"/>
      </left>
      <right style="thin">
        <color auto="1"/>
      </right>
      <top/>
      <bottom style="thin">
        <color auto="1"/>
      </bottom>
      <diagonal/>
    </border>
    <border>
      <left/>
      <right style="medium">
        <color auto="1"/>
      </right>
      <top/>
      <bottom style="thin">
        <color auto="1"/>
      </bottom>
      <diagonal/>
    </border>
    <border>
      <left/>
      <right style="thin">
        <color auto="1"/>
      </right>
      <top style="medium">
        <color auto="1"/>
      </top>
      <bottom/>
      <diagonal/>
    </border>
    <border>
      <left style="thin">
        <color auto="1"/>
      </left>
      <right style="thin">
        <color auto="1"/>
      </right>
      <top style="medium">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medium">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bottom style="medium">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style="medium">
        <color auto="1"/>
      </left>
      <right/>
      <top style="medium">
        <color auto="1"/>
      </top>
      <bottom/>
      <diagonal/>
    </border>
    <border>
      <left style="medium">
        <color auto="1"/>
      </left>
      <right style="thin">
        <color auto="1"/>
      </right>
      <top style="thin">
        <color auto="1"/>
      </top>
      <bottom/>
      <diagonal/>
    </border>
    <border>
      <left style="thin">
        <color auto="1"/>
      </left>
      <right/>
      <top style="thin">
        <color auto="1"/>
      </top>
      <bottom style="dotted">
        <color auto="1"/>
      </bottom>
      <diagonal/>
    </border>
    <border>
      <left/>
      <right/>
      <top style="thin">
        <color auto="1"/>
      </top>
      <bottom style="dotted">
        <color auto="1"/>
      </bottom>
      <diagonal/>
    </border>
    <border>
      <left/>
      <right style="thin">
        <color auto="1"/>
      </right>
      <top style="thin">
        <color auto="1"/>
      </top>
      <bottom style="dotted">
        <color auto="1"/>
      </bottom>
      <diagonal/>
    </border>
    <border>
      <left/>
      <right style="dotted">
        <color auto="1"/>
      </right>
      <top style="thin">
        <color auto="1"/>
      </top>
      <bottom/>
      <diagonal/>
    </border>
    <border>
      <left style="dotted">
        <color auto="1"/>
      </left>
      <right style="thin">
        <color auto="1"/>
      </right>
      <top style="thin">
        <color auto="1"/>
      </top>
      <bottom style="dotted">
        <color auto="1"/>
      </bottom>
      <diagonal/>
    </border>
    <border>
      <left style="thin">
        <color auto="1"/>
      </left>
      <right style="dotted">
        <color auto="1"/>
      </right>
      <top style="thin">
        <color auto="1"/>
      </top>
      <bottom/>
      <diagonal/>
    </border>
    <border>
      <left style="dotted">
        <color auto="1"/>
      </left>
      <right style="dotted">
        <color auto="1"/>
      </right>
      <top style="thin">
        <color auto="1"/>
      </top>
      <bottom/>
      <diagonal/>
    </border>
    <border>
      <left style="dotted">
        <color auto="1"/>
      </left>
      <right style="thin">
        <color auto="1"/>
      </right>
      <top style="thin">
        <color auto="1"/>
      </top>
      <bottom/>
      <diagonal/>
    </border>
    <border>
      <left/>
      <right style="dotted">
        <color auto="1"/>
      </right>
      <top/>
      <bottom style="thin">
        <color auto="1"/>
      </bottom>
      <diagonal/>
    </border>
    <border>
      <left style="dotted">
        <color auto="1"/>
      </left>
      <right style="thin">
        <color auto="1"/>
      </right>
      <top style="dotted">
        <color auto="1"/>
      </top>
      <bottom style="thin">
        <color auto="1"/>
      </bottom>
      <diagonal/>
    </border>
    <border>
      <left style="thin">
        <color auto="1"/>
      </left>
      <right style="dotted">
        <color auto="1"/>
      </right>
      <top/>
      <bottom style="thin">
        <color auto="1"/>
      </bottom>
      <diagonal/>
    </border>
    <border>
      <left style="dotted">
        <color auto="1"/>
      </left>
      <right style="dotted">
        <color auto="1"/>
      </right>
      <top/>
      <bottom style="thin">
        <color auto="1"/>
      </bottom>
      <diagonal/>
    </border>
    <border>
      <left style="dotted">
        <color auto="1"/>
      </left>
      <right style="thin">
        <color auto="1"/>
      </right>
      <top/>
      <bottom style="thin">
        <color auto="1"/>
      </bottom>
      <diagonal/>
    </border>
    <border>
      <left style="thin">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style="dotted">
        <color auto="1"/>
      </left>
      <right style="thin">
        <color auto="1"/>
      </right>
      <top style="dotted">
        <color auto="1"/>
      </top>
      <bottom style="medium">
        <color auto="1"/>
      </bottom>
      <diagonal/>
    </border>
    <border>
      <left style="dotted">
        <color auto="1"/>
      </left>
      <right style="thin">
        <color auto="1"/>
      </right>
      <top style="thin">
        <color auto="1"/>
      </top>
      <bottom style="thin">
        <color auto="1"/>
      </bottom>
      <diagonal/>
    </border>
    <border>
      <left style="thin">
        <color auto="1"/>
      </left>
      <right style="dotted">
        <color auto="1"/>
      </right>
      <top style="thin">
        <color auto="1"/>
      </top>
      <bottom style="thin">
        <color auto="1"/>
      </bottom>
      <diagonal/>
    </border>
    <border>
      <left style="dotted">
        <color auto="1"/>
      </left>
      <right style="dotted">
        <color auto="1"/>
      </right>
      <top style="thin">
        <color auto="1"/>
      </top>
      <bottom style="thin">
        <color auto="1"/>
      </bottom>
      <diagonal/>
    </border>
    <border>
      <left style="thin">
        <color auto="1"/>
      </left>
      <right/>
      <top style="thin">
        <color auto="1"/>
      </top>
      <bottom style="thin">
        <color auto="1"/>
      </bottom>
      <diagonal/>
    </border>
    <border>
      <left style="dotted">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dotted">
        <color indexed="64"/>
      </left>
      <right/>
      <top style="thin">
        <color indexed="64"/>
      </top>
      <bottom/>
      <diagonal/>
    </border>
    <border>
      <left style="dotted">
        <color indexed="64"/>
      </left>
      <right/>
      <top/>
      <bottom style="thin">
        <color indexed="64"/>
      </bottom>
      <diagonal/>
    </border>
    <border>
      <left style="dotted">
        <color indexed="64"/>
      </left>
      <right style="dotted">
        <color indexed="64"/>
      </right>
      <top/>
      <bottom style="medium">
        <color indexed="64"/>
      </bottom>
      <diagonal/>
    </border>
    <border>
      <left/>
      <right style="thin">
        <color indexed="64"/>
      </right>
      <top/>
      <bottom style="medium">
        <color indexed="64"/>
      </bottom>
      <diagonal/>
    </border>
    <border>
      <left style="medium">
        <color indexed="64"/>
      </left>
      <right style="thin">
        <color indexed="64"/>
      </right>
      <top/>
      <bottom/>
      <diagonal/>
    </border>
    <border>
      <left style="medium">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diagonalDown="1">
      <left style="medium">
        <color indexed="64"/>
      </left>
      <right style="thin">
        <color indexed="64"/>
      </right>
      <top style="medium">
        <color indexed="64"/>
      </top>
      <bottom/>
      <diagonal style="thin">
        <color auto="1"/>
      </diagonal>
    </border>
    <border>
      <left style="thin">
        <color auto="1"/>
      </left>
      <right/>
      <top style="medium">
        <color indexed="64"/>
      </top>
      <bottom style="thin">
        <color auto="1"/>
      </bottom>
      <diagonal/>
    </border>
    <border>
      <left/>
      <right style="thin">
        <color auto="1"/>
      </right>
      <top style="medium">
        <color indexed="64"/>
      </top>
      <bottom style="thin">
        <color auto="1"/>
      </bottom>
      <diagonal/>
    </border>
    <border>
      <left style="thin">
        <color auto="1"/>
      </left>
      <right style="medium">
        <color indexed="64"/>
      </right>
      <top style="thin">
        <color auto="1"/>
      </top>
      <bottom style="medium">
        <color indexed="64"/>
      </bottom>
      <diagonal/>
    </border>
    <border diagonalDown="1">
      <left style="medium">
        <color indexed="64"/>
      </left>
      <right style="thin">
        <color indexed="64"/>
      </right>
      <top/>
      <bottom style="medium">
        <color indexed="64"/>
      </bottom>
      <diagonal style="thin">
        <color auto="1"/>
      </diagonal>
    </border>
  </borders>
  <cellStyleXfs count="47">
    <xf numFmtId="0" fontId="0" fillId="0" borderId="0"/>
    <xf numFmtId="0" fontId="27" fillId="2" borderId="0" applyNumberFormat="0" applyBorder="0" applyAlignment="0" applyProtection="0">
      <alignment vertical="center"/>
    </xf>
    <xf numFmtId="0" fontId="27" fillId="3" borderId="0" applyNumberFormat="0" applyBorder="0" applyAlignment="0" applyProtection="0">
      <alignment vertical="center"/>
    </xf>
    <xf numFmtId="0" fontId="27" fillId="4" borderId="0" applyNumberFormat="0" applyBorder="0" applyAlignment="0" applyProtection="0">
      <alignment vertical="center"/>
    </xf>
    <xf numFmtId="0" fontId="27" fillId="5" borderId="0" applyNumberFormat="0" applyBorder="0" applyAlignment="0" applyProtection="0">
      <alignment vertical="center"/>
    </xf>
    <xf numFmtId="0" fontId="27" fillId="6" borderId="0" applyNumberFormat="0" applyBorder="0" applyAlignment="0" applyProtection="0">
      <alignment vertical="center"/>
    </xf>
    <xf numFmtId="0" fontId="27" fillId="7" borderId="0" applyNumberFormat="0" applyBorder="0" applyAlignment="0" applyProtection="0">
      <alignment vertical="center"/>
    </xf>
    <xf numFmtId="0" fontId="27" fillId="8" borderId="0" applyNumberFormat="0" applyBorder="0" applyAlignment="0" applyProtection="0">
      <alignment vertical="center"/>
    </xf>
    <xf numFmtId="0" fontId="27" fillId="9" borderId="0" applyNumberFormat="0" applyBorder="0" applyAlignment="0" applyProtection="0">
      <alignment vertical="center"/>
    </xf>
    <xf numFmtId="0" fontId="27" fillId="10" borderId="0" applyNumberFormat="0" applyBorder="0" applyAlignment="0" applyProtection="0">
      <alignment vertical="center"/>
    </xf>
    <xf numFmtId="0" fontId="27" fillId="5" borderId="0" applyNumberFormat="0" applyBorder="0" applyAlignment="0" applyProtection="0">
      <alignment vertical="center"/>
    </xf>
    <xf numFmtId="0" fontId="27" fillId="8" borderId="0" applyNumberFormat="0" applyBorder="0" applyAlignment="0" applyProtection="0">
      <alignment vertical="center"/>
    </xf>
    <xf numFmtId="0" fontId="27" fillId="11" borderId="0" applyNumberFormat="0" applyBorder="0" applyAlignment="0" applyProtection="0">
      <alignment vertical="center"/>
    </xf>
    <xf numFmtId="0" fontId="28" fillId="12" borderId="0" applyNumberFormat="0" applyBorder="0" applyAlignment="0" applyProtection="0">
      <alignment vertical="center"/>
    </xf>
    <xf numFmtId="0" fontId="28" fillId="9" borderId="0" applyNumberFormat="0" applyBorder="0" applyAlignment="0" applyProtection="0">
      <alignment vertical="center"/>
    </xf>
    <xf numFmtId="0" fontId="28" fillId="10"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8" fillId="19" borderId="0" applyNumberFormat="0" applyBorder="0" applyAlignment="0" applyProtection="0">
      <alignment vertical="center"/>
    </xf>
    <xf numFmtId="0" fontId="29" fillId="0" borderId="0" applyNumberFormat="0" applyFill="0" applyBorder="0" applyAlignment="0" applyProtection="0">
      <alignment vertical="center"/>
    </xf>
    <xf numFmtId="0" fontId="30" fillId="20" borderId="1" applyNumberFormat="0" applyAlignment="0" applyProtection="0">
      <alignment vertical="center"/>
    </xf>
    <xf numFmtId="0" fontId="31" fillId="21" borderId="0" applyNumberFormat="0" applyBorder="0" applyAlignment="0" applyProtection="0">
      <alignment vertical="center"/>
    </xf>
    <xf numFmtId="0" fontId="32" fillId="22" borderId="2" applyNumberFormat="0" applyFont="0" applyAlignment="0" applyProtection="0">
      <alignment vertical="center"/>
    </xf>
    <xf numFmtId="0" fontId="33" fillId="0" borderId="3" applyNumberFormat="0" applyFill="0" applyAlignment="0" applyProtection="0">
      <alignment vertical="center"/>
    </xf>
    <xf numFmtId="0" fontId="34" fillId="3" borderId="0" applyNumberFormat="0" applyBorder="0" applyAlignment="0" applyProtection="0">
      <alignment vertical="center"/>
    </xf>
    <xf numFmtId="0" fontId="35" fillId="23" borderId="4" applyNumberFormat="0" applyAlignment="0" applyProtection="0">
      <alignment vertical="center"/>
    </xf>
    <xf numFmtId="0" fontId="36" fillId="0" borderId="0" applyNumberFormat="0" applyFill="0" applyBorder="0" applyAlignment="0" applyProtection="0">
      <alignment vertical="center"/>
    </xf>
    <xf numFmtId="38" fontId="1" fillId="0" borderId="0" applyFont="0" applyFill="0" applyBorder="0" applyAlignment="0" applyProtection="0"/>
    <xf numFmtId="0" fontId="37" fillId="0" borderId="5" applyNumberFormat="0" applyFill="0" applyAlignment="0" applyProtection="0">
      <alignment vertical="center"/>
    </xf>
    <xf numFmtId="0" fontId="38" fillId="0" borderId="6" applyNumberFormat="0" applyFill="0" applyAlignment="0" applyProtection="0">
      <alignment vertical="center"/>
    </xf>
    <xf numFmtId="0" fontId="39" fillId="0" borderId="7" applyNumberFormat="0" applyFill="0" applyAlignment="0" applyProtection="0">
      <alignment vertical="center"/>
    </xf>
    <xf numFmtId="0" fontId="39" fillId="0" borderId="0" applyNumberFormat="0" applyFill="0" applyBorder="0" applyAlignment="0" applyProtection="0">
      <alignment vertical="center"/>
    </xf>
    <xf numFmtId="0" fontId="40" fillId="0" borderId="8" applyNumberFormat="0" applyFill="0" applyAlignment="0" applyProtection="0">
      <alignment vertical="center"/>
    </xf>
    <xf numFmtId="0" fontId="41" fillId="23" borderId="9" applyNumberFormat="0" applyAlignment="0" applyProtection="0">
      <alignment vertical="center"/>
    </xf>
    <xf numFmtId="0" fontId="42" fillId="0" borderId="0" applyNumberFormat="0" applyFill="0" applyBorder="0" applyAlignment="0" applyProtection="0">
      <alignment vertical="center"/>
    </xf>
    <xf numFmtId="0" fontId="43" fillId="7" borderId="4" applyNumberFormat="0" applyAlignment="0" applyProtection="0">
      <alignment vertical="center"/>
    </xf>
    <xf numFmtId="0" fontId="32" fillId="0" borderId="0">
      <alignment vertical="center"/>
    </xf>
    <xf numFmtId="0" fontId="44" fillId="4" borderId="0" applyNumberFormat="0" applyBorder="0" applyAlignment="0" applyProtection="0">
      <alignment vertical="center"/>
    </xf>
    <xf numFmtId="0" fontId="73" fillId="0" borderId="0">
      <alignment vertical="center"/>
    </xf>
    <xf numFmtId="0" fontId="77" fillId="0" borderId="0"/>
    <xf numFmtId="0" fontId="94" fillId="0" borderId="0">
      <alignment vertical="center"/>
    </xf>
  </cellStyleXfs>
  <cellXfs count="846">
    <xf numFmtId="0" fontId="0" fillId="0" borderId="0" xfId="0"/>
    <xf numFmtId="0" fontId="4" fillId="0" borderId="0" xfId="0" applyFont="1"/>
    <xf numFmtId="0" fontId="17" fillId="0" borderId="0" xfId="0" applyFont="1"/>
    <xf numFmtId="0" fontId="18" fillId="0" borderId="0" xfId="0" applyFont="1" applyAlignment="1">
      <alignment vertical="center"/>
    </xf>
    <xf numFmtId="0" fontId="0" fillId="0" borderId="0" xfId="0" applyAlignment="1">
      <alignment horizontal="center" vertical="center"/>
    </xf>
    <xf numFmtId="0" fontId="0" fillId="0" borderId="0" xfId="0" applyAlignment="1">
      <alignment vertical="center"/>
    </xf>
    <xf numFmtId="0" fontId="0" fillId="0" borderId="0" xfId="0" quotePrefix="1" applyAlignment="1">
      <alignment vertical="center"/>
    </xf>
    <xf numFmtId="0" fontId="16" fillId="0" borderId="0" xfId="0" applyFont="1" applyAlignment="1">
      <alignment horizontal="center" vertical="center"/>
    </xf>
    <xf numFmtId="0" fontId="0" fillId="0" borderId="11" xfId="0" applyBorder="1" applyAlignment="1">
      <alignment horizontal="center" vertical="center"/>
    </xf>
    <xf numFmtId="0" fontId="0" fillId="0" borderId="0" xfId="0" quotePrefix="1" applyAlignment="1">
      <alignment horizontal="right" vertical="center"/>
    </xf>
    <xf numFmtId="0" fontId="0" fillId="0" borderId="12" xfId="0" applyBorder="1" applyAlignment="1">
      <alignment vertical="center"/>
    </xf>
    <xf numFmtId="0" fontId="16" fillId="0" borderId="13" xfId="0" applyFont="1" applyBorder="1" applyAlignment="1">
      <alignment horizontal="center" vertical="center"/>
    </xf>
    <xf numFmtId="0" fontId="0" fillId="0" borderId="14" xfId="0" applyBorder="1" applyAlignment="1">
      <alignment horizontal="center" vertical="center"/>
    </xf>
    <xf numFmtId="0" fontId="12" fillId="0" borderId="11" xfId="0" applyFont="1" applyBorder="1" applyAlignment="1">
      <alignment horizontal="center" vertical="center"/>
    </xf>
    <xf numFmtId="0" fontId="0" fillId="0" borderId="0" xfId="0" applyAlignment="1">
      <alignment horizontal="right" vertical="center"/>
    </xf>
    <xf numFmtId="0" fontId="8" fillId="0" borderId="0" xfId="0" applyFont="1"/>
    <xf numFmtId="0" fontId="18" fillId="0" borderId="0" xfId="0" applyFont="1"/>
    <xf numFmtId="0" fontId="21" fillId="0" borderId="0" xfId="0" applyFont="1"/>
    <xf numFmtId="0" fontId="9" fillId="0" borderId="15" xfId="0" applyFont="1" applyBorder="1" applyAlignment="1">
      <alignment horizontal="center" vertical="center"/>
    </xf>
    <xf numFmtId="0" fontId="9" fillId="0" borderId="16" xfId="0" applyFont="1" applyBorder="1" applyAlignment="1">
      <alignment horizontal="center" vertical="center"/>
    </xf>
    <xf numFmtId="0" fontId="24" fillId="0" borderId="0" xfId="0" applyFont="1" applyAlignment="1">
      <alignment horizontal="center" vertical="top"/>
    </xf>
    <xf numFmtId="0" fontId="24" fillId="0" borderId="0" xfId="0" applyFont="1" applyAlignment="1">
      <alignment vertical="top"/>
    </xf>
    <xf numFmtId="0" fontId="26" fillId="0" borderId="0" xfId="0" applyFont="1" applyAlignment="1">
      <alignment horizontal="left" vertical="top"/>
    </xf>
    <xf numFmtId="0" fontId="7" fillId="0" borderId="0" xfId="0" applyFont="1" applyAlignment="1">
      <alignment horizontal="center" vertical="center"/>
    </xf>
    <xf numFmtId="0" fontId="8" fillId="0" borderId="0" xfId="0" applyFont="1" applyAlignment="1">
      <alignment horizontal="left" vertical="center"/>
    </xf>
    <xf numFmtId="0" fontId="8" fillId="0" borderId="0" xfId="0" applyFont="1" applyAlignment="1">
      <alignment vertical="center"/>
    </xf>
    <xf numFmtId="0" fontId="8" fillId="0" borderId="17" xfId="0" applyFont="1" applyBorder="1" applyAlignment="1">
      <alignment vertical="center"/>
    </xf>
    <xf numFmtId="0" fontId="8" fillId="0" borderId="18" xfId="0" applyFont="1" applyBorder="1"/>
    <xf numFmtId="0" fontId="8" fillId="0" borderId="19" xfId="0" applyFont="1" applyBorder="1"/>
    <xf numFmtId="0" fontId="8" fillId="0" borderId="15" xfId="0" applyFont="1" applyBorder="1"/>
    <xf numFmtId="0" fontId="8" fillId="0" borderId="20" xfId="0" applyFont="1" applyBorder="1"/>
    <xf numFmtId="0" fontId="6" fillId="0" borderId="0" xfId="0" applyFont="1" applyAlignment="1">
      <alignment horizontal="left" vertical="center"/>
    </xf>
    <xf numFmtId="0" fontId="6" fillId="0" borderId="0" xfId="0" applyFont="1" applyAlignment="1">
      <alignment vertical="center"/>
    </xf>
    <xf numFmtId="0" fontId="8" fillId="0" borderId="17" xfId="0" applyFont="1" applyBorder="1"/>
    <xf numFmtId="0" fontId="8" fillId="0" borderId="21" xfId="0" applyFont="1" applyBorder="1"/>
    <xf numFmtId="0" fontId="8" fillId="0" borderId="22" xfId="0" applyFont="1" applyBorder="1"/>
    <xf numFmtId="0" fontId="8" fillId="0" borderId="23" xfId="0" applyFont="1" applyBorder="1"/>
    <xf numFmtId="0" fontId="8" fillId="0" borderId="16" xfId="0" applyFont="1" applyBorder="1"/>
    <xf numFmtId="0" fontId="32" fillId="0" borderId="0" xfId="42">
      <alignment vertical="center"/>
    </xf>
    <xf numFmtId="0" fontId="32" fillId="0" borderId="0" xfId="42" applyAlignment="1">
      <alignment horizontal="left" vertical="center"/>
    </xf>
    <xf numFmtId="0" fontId="15" fillId="26" borderId="28" xfId="0" applyFont="1" applyFill="1" applyBorder="1" applyAlignment="1" applyProtection="1">
      <alignment horizontal="right" vertical="center"/>
      <protection locked="0"/>
    </xf>
    <xf numFmtId="0" fontId="15" fillId="26" borderId="30" xfId="0" applyFont="1" applyFill="1" applyBorder="1" applyAlignment="1" applyProtection="1">
      <alignment horizontal="right" vertical="center"/>
      <protection locked="0"/>
    </xf>
    <xf numFmtId="0" fontId="15" fillId="26" borderId="31" xfId="0" applyFont="1" applyFill="1" applyBorder="1" applyAlignment="1" applyProtection="1">
      <alignment horizontal="right" vertical="center"/>
      <protection locked="0"/>
    </xf>
    <xf numFmtId="0" fontId="15" fillId="25" borderId="10" xfId="0" applyFont="1" applyFill="1" applyBorder="1" applyAlignment="1" applyProtection="1">
      <alignment horizontal="center" vertical="center"/>
      <protection locked="0"/>
    </xf>
    <xf numFmtId="0" fontId="0" fillId="0" borderId="34" xfId="0" applyBorder="1" applyAlignment="1">
      <alignment vertical="center"/>
    </xf>
    <xf numFmtId="0" fontId="1" fillId="0" borderId="0" xfId="0" applyFont="1"/>
    <xf numFmtId="0" fontId="45" fillId="0" borderId="0" xfId="0" applyFont="1"/>
    <xf numFmtId="0" fontId="48" fillId="0" borderId="0" xfId="0" applyFont="1" applyAlignment="1">
      <alignment horizontal="center" vertical="center" shrinkToFit="1"/>
    </xf>
    <xf numFmtId="0" fontId="47" fillId="0" borderId="0" xfId="0" applyFont="1" applyAlignment="1">
      <alignment horizontal="center" vertical="center"/>
    </xf>
    <xf numFmtId="0" fontId="47" fillId="0" borderId="0" xfId="0" applyFont="1" applyAlignment="1">
      <alignment horizontal="center" vertical="top" wrapText="1"/>
    </xf>
    <xf numFmtId="0" fontId="47" fillId="0" borderId="0" xfId="0" applyFont="1" applyAlignment="1">
      <alignment horizontal="center"/>
    </xf>
    <xf numFmtId="0" fontId="47" fillId="0" borderId="0" xfId="0" applyFont="1" applyAlignment="1">
      <alignment horizontal="center" vertical="center" wrapText="1"/>
    </xf>
    <xf numFmtId="0" fontId="49" fillId="0" borderId="0" xfId="0" applyFont="1" applyAlignment="1">
      <alignment horizontal="center" vertical="center"/>
    </xf>
    <xf numFmtId="0" fontId="58" fillId="0" borderId="0" xfId="0" applyFont="1"/>
    <xf numFmtId="0" fontId="57" fillId="0" borderId="0" xfId="0" applyFont="1"/>
    <xf numFmtId="0" fontId="57" fillId="0" borderId="10" xfId="0" applyFont="1" applyBorder="1"/>
    <xf numFmtId="0" fontId="59" fillId="0" borderId="0" xfId="0" applyFont="1"/>
    <xf numFmtId="0" fontId="4" fillId="0" borderId="35" xfId="0" applyFont="1" applyBorder="1" applyAlignment="1">
      <alignment vertical="center"/>
    </xf>
    <xf numFmtId="0" fontId="4" fillId="0" borderId="0" xfId="0" applyFont="1" applyAlignment="1">
      <alignment vertical="center"/>
    </xf>
    <xf numFmtId="0" fontId="4" fillId="0" borderId="36" xfId="0" applyFont="1" applyBorder="1" applyAlignment="1">
      <alignment vertical="center"/>
    </xf>
    <xf numFmtId="0" fontId="61" fillId="0" borderId="35" xfId="0" applyFont="1" applyBorder="1" applyAlignment="1">
      <alignment vertical="center"/>
    </xf>
    <xf numFmtId="0" fontId="61" fillId="0" borderId="0" xfId="0" applyFont="1" applyAlignment="1">
      <alignment vertical="center"/>
    </xf>
    <xf numFmtId="0" fontId="61" fillId="0" borderId="36" xfId="0" applyFont="1" applyBorder="1" applyAlignment="1">
      <alignment vertical="center"/>
    </xf>
    <xf numFmtId="0" fontId="15" fillId="0" borderId="0" xfId="0" applyFont="1" applyAlignment="1">
      <alignment horizontal="center" vertical="center"/>
    </xf>
    <xf numFmtId="0" fontId="14" fillId="0" borderId="0" xfId="0" applyFont="1" applyAlignment="1">
      <alignment horizontal="center" vertical="center"/>
    </xf>
    <xf numFmtId="0" fontId="14" fillId="0" borderId="0" xfId="0" applyFont="1" applyAlignment="1">
      <alignment vertical="center"/>
    </xf>
    <xf numFmtId="0" fontId="1" fillId="0" borderId="0" xfId="0" applyFont="1" applyAlignment="1">
      <alignment horizontal="left" vertical="center"/>
    </xf>
    <xf numFmtId="0" fontId="64" fillId="24" borderId="0" xfId="0" applyFont="1" applyFill="1" applyAlignment="1">
      <alignment vertical="center"/>
    </xf>
    <xf numFmtId="0" fontId="12" fillId="0" borderId="0" xfId="0" applyFont="1" applyAlignment="1">
      <alignment horizontal="center" vertical="center"/>
    </xf>
    <xf numFmtId="0" fontId="61" fillId="0" borderId="0" xfId="0" applyFont="1" applyAlignment="1">
      <alignment horizontal="right" vertical="center"/>
    </xf>
    <xf numFmtId="0" fontId="61" fillId="0" borderId="0" xfId="0" applyFont="1" applyAlignment="1">
      <alignment horizontal="center" vertical="center"/>
    </xf>
    <xf numFmtId="0" fontId="61" fillId="0" borderId="0" xfId="0" quotePrefix="1" applyFont="1" applyAlignment="1">
      <alignment horizontal="right" vertical="center"/>
    </xf>
    <xf numFmtId="0" fontId="61" fillId="0" borderId="0" xfId="0" quotePrefix="1" applyFont="1" applyAlignment="1">
      <alignment horizontal="left" vertical="center"/>
    </xf>
    <xf numFmtId="0" fontId="12" fillId="0" borderId="0" xfId="0" applyFont="1" applyAlignment="1">
      <alignment vertical="center"/>
    </xf>
    <xf numFmtId="0" fontId="1" fillId="25" borderId="10" xfId="0" applyFont="1" applyFill="1" applyBorder="1" applyAlignment="1" applyProtection="1">
      <alignment horizontal="center" vertical="center"/>
      <protection locked="0"/>
    </xf>
    <xf numFmtId="0" fontId="47" fillId="0" borderId="0" xfId="0" applyFont="1"/>
    <xf numFmtId="0" fontId="8" fillId="0" borderId="0" xfId="0" applyFont="1" applyAlignment="1">
      <alignment horizontal="center"/>
    </xf>
    <xf numFmtId="0" fontId="56" fillId="0" borderId="0" xfId="0" applyFont="1" applyAlignment="1">
      <alignment shrinkToFit="1"/>
    </xf>
    <xf numFmtId="0" fontId="8" fillId="0" borderId="0" xfId="0" applyFont="1" applyAlignment="1">
      <alignment horizontal="distributed" vertical="center"/>
    </xf>
    <xf numFmtId="0" fontId="58" fillId="0" borderId="0" xfId="0" applyFont="1" applyAlignment="1">
      <alignment wrapText="1" shrinkToFit="1"/>
    </xf>
    <xf numFmtId="0" fontId="58" fillId="0" borderId="0" xfId="0" applyFont="1" applyAlignment="1">
      <alignment horizontal="left" wrapText="1" shrinkToFit="1"/>
    </xf>
    <xf numFmtId="0" fontId="58" fillId="0" borderId="0" xfId="0" applyFont="1" applyAlignment="1">
      <alignment horizontal="left"/>
    </xf>
    <xf numFmtId="0" fontId="4" fillId="0" borderId="38" xfId="0" applyFont="1" applyBorder="1"/>
    <xf numFmtId="0" fontId="16" fillId="0" borderId="97" xfId="0" applyFont="1" applyBorder="1" applyAlignment="1">
      <alignment horizontal="center" vertical="center"/>
    </xf>
    <xf numFmtId="0" fontId="0" fillId="0" borderId="99" xfId="0" applyBorder="1" applyAlignment="1">
      <alignment vertical="center"/>
    </xf>
    <xf numFmtId="0" fontId="14" fillId="0" borderId="10" xfId="0" applyFont="1" applyBorder="1" applyAlignment="1">
      <alignment horizontal="center" vertical="center"/>
    </xf>
    <xf numFmtId="0" fontId="77" fillId="0" borderId="0" xfId="45"/>
    <xf numFmtId="0" fontId="77" fillId="0" borderId="106" xfId="45" applyBorder="1"/>
    <xf numFmtId="0" fontId="77" fillId="0" borderId="18" xfId="45" applyBorder="1" applyAlignment="1">
      <alignment horizontal="center"/>
    </xf>
    <xf numFmtId="0" fontId="77" fillId="0" borderId="0" xfId="45" applyAlignment="1">
      <alignment horizontal="center"/>
    </xf>
    <xf numFmtId="0" fontId="73" fillId="0" borderId="112" xfId="45" applyFont="1" applyBorder="1" applyAlignment="1">
      <alignment horizontal="center" vertical="center"/>
    </xf>
    <xf numFmtId="0" fontId="73" fillId="0" borderId="23" xfId="45" applyFont="1" applyBorder="1" applyAlignment="1">
      <alignment horizontal="center" vertical="center"/>
    </xf>
    <xf numFmtId="0" fontId="79" fillId="0" borderId="130" xfId="45" applyFont="1" applyBorder="1" applyAlignment="1">
      <alignment horizontal="center" vertical="center"/>
    </xf>
    <xf numFmtId="0" fontId="80" fillId="0" borderId="125" xfId="45" applyFont="1" applyBorder="1" applyAlignment="1">
      <alignment horizontal="center" vertical="center" textRotation="255"/>
    </xf>
    <xf numFmtId="0" fontId="79" fillId="0" borderId="135" xfId="45" applyFont="1" applyBorder="1" applyAlignment="1">
      <alignment horizontal="center" vertical="center"/>
    </xf>
    <xf numFmtId="0" fontId="80" fillId="0" borderId="107" xfId="45" applyFont="1" applyBorder="1" applyAlignment="1">
      <alignment horizontal="center" vertical="center" textRotation="255"/>
    </xf>
    <xf numFmtId="0" fontId="80" fillId="0" borderId="0" xfId="45" applyFont="1"/>
    <xf numFmtId="0" fontId="77" fillId="0" borderId="0" xfId="45" applyAlignment="1">
      <alignment horizontal="left"/>
    </xf>
    <xf numFmtId="0" fontId="79" fillId="0" borderId="142" xfId="45" applyFont="1" applyBorder="1" applyAlignment="1">
      <alignment horizontal="center" vertical="center"/>
    </xf>
    <xf numFmtId="0" fontId="80" fillId="0" borderId="154" xfId="45" applyFont="1" applyBorder="1" applyAlignment="1">
      <alignment horizontal="center" vertical="center" textRotation="255"/>
    </xf>
    <xf numFmtId="0" fontId="77" fillId="0" borderId="21" xfId="45" applyBorder="1"/>
    <xf numFmtId="0" fontId="77" fillId="0" borderId="143" xfId="45" applyBorder="1"/>
    <xf numFmtId="0" fontId="77" fillId="0" borderId="144" xfId="45" applyBorder="1"/>
    <xf numFmtId="0" fontId="77" fillId="0" borderId="145" xfId="45" applyBorder="1"/>
    <xf numFmtId="0" fontId="77" fillId="0" borderId="146" xfId="45" applyBorder="1" applyAlignment="1">
      <alignment horizontal="center" vertical="center"/>
    </xf>
    <xf numFmtId="0" fontId="77" fillId="0" borderId="147" xfId="45" applyBorder="1" applyAlignment="1">
      <alignment horizontal="center" vertical="center"/>
    </xf>
    <xf numFmtId="0" fontId="77" fillId="0" borderId="143" xfId="45" applyBorder="1" applyAlignment="1">
      <alignment horizontal="center" vertical="center"/>
    </xf>
    <xf numFmtId="0" fontId="77" fillId="0" borderId="113" xfId="45" applyBorder="1" applyAlignment="1">
      <alignment horizontal="center" vertical="center"/>
    </xf>
    <xf numFmtId="0" fontId="77" fillId="0" borderId="146" xfId="45" applyBorder="1" applyAlignment="1">
      <alignment horizontal="center"/>
    </xf>
    <xf numFmtId="0" fontId="77" fillId="0" borderId="143" xfId="45" applyBorder="1" applyAlignment="1">
      <alignment horizontal="center"/>
    </xf>
    <xf numFmtId="0" fontId="77" fillId="0" borderId="146" xfId="45" applyBorder="1"/>
    <xf numFmtId="0" fontId="74" fillId="0" borderId="0" xfId="45" applyFont="1" applyAlignment="1">
      <alignment horizontal="left"/>
    </xf>
    <xf numFmtId="0" fontId="77" fillId="0" borderId="22" xfId="45" applyBorder="1"/>
    <xf numFmtId="0" fontId="77" fillId="0" borderId="144" xfId="45" applyBorder="1" applyAlignment="1">
      <alignment horizontal="left" vertical="center"/>
    </xf>
    <xf numFmtId="0" fontId="77" fillId="0" borderId="145" xfId="45" applyBorder="1" applyAlignment="1">
      <alignment horizontal="left" vertical="center"/>
    </xf>
    <xf numFmtId="0" fontId="77" fillId="0" borderId="143" xfId="45" applyBorder="1" applyAlignment="1">
      <alignment horizontal="left" vertical="center"/>
    </xf>
    <xf numFmtId="0" fontId="77" fillId="0" borderId="0" xfId="45" applyAlignment="1">
      <alignment horizontal="left" vertical="center"/>
    </xf>
    <xf numFmtId="0" fontId="77" fillId="0" borderId="155" xfId="45" applyBorder="1"/>
    <xf numFmtId="0" fontId="77" fillId="0" borderId="156" xfId="45" applyBorder="1"/>
    <xf numFmtId="0" fontId="77" fillId="0" borderId="157" xfId="45" applyBorder="1"/>
    <xf numFmtId="0" fontId="76" fillId="0" borderId="113" xfId="45" applyFont="1" applyBorder="1" applyAlignment="1">
      <alignment horizontal="center" vertical="center" textRotation="255" shrinkToFit="1"/>
    </xf>
    <xf numFmtId="0" fontId="76" fillId="0" borderId="18" xfId="45" applyFont="1" applyBorder="1" applyAlignment="1">
      <alignment horizontal="center" vertical="center" textRotation="255" shrinkToFit="1"/>
    </xf>
    <xf numFmtId="0" fontId="77" fillId="0" borderId="18" xfId="45" applyBorder="1" applyAlignment="1">
      <alignment horizontal="center" vertical="center"/>
    </xf>
    <xf numFmtId="0" fontId="77" fillId="0" borderId="21" xfId="45" applyBorder="1" applyAlignment="1">
      <alignment horizontal="center" vertical="center"/>
    </xf>
    <xf numFmtId="0" fontId="73" fillId="0" borderId="111" xfId="45" applyFont="1" applyBorder="1" applyAlignment="1">
      <alignment horizontal="center" vertical="center" wrapText="1"/>
    </xf>
    <xf numFmtId="0" fontId="80" fillId="0" borderId="22" xfId="45" applyFont="1" applyBorder="1" applyAlignment="1">
      <alignment horizontal="center" vertical="center"/>
    </xf>
    <xf numFmtId="0" fontId="77" fillId="0" borderId="111" xfId="45" applyBorder="1" applyAlignment="1">
      <alignment horizontal="center"/>
    </xf>
    <xf numFmtId="0" fontId="77" fillId="0" borderId="22" xfId="45" applyBorder="1" applyAlignment="1">
      <alignment horizontal="center"/>
    </xf>
    <xf numFmtId="0" fontId="77" fillId="0" borderId="148" xfId="45" applyBorder="1"/>
    <xf numFmtId="56" fontId="77" fillId="0" borderId="0" xfId="45" applyNumberFormat="1"/>
    <xf numFmtId="0" fontId="15" fillId="25" borderId="146" xfId="0" applyFont="1" applyFill="1" applyBorder="1" applyAlignment="1" applyProtection="1">
      <alignment horizontal="right" vertical="center"/>
      <protection locked="0"/>
    </xf>
    <xf numFmtId="0" fontId="15" fillId="26" borderId="126" xfId="0" applyFont="1" applyFill="1" applyBorder="1" applyAlignment="1" applyProtection="1">
      <alignment horizontal="right" vertical="center"/>
      <protection locked="0"/>
    </xf>
    <xf numFmtId="0" fontId="15" fillId="26" borderId="146" xfId="0" applyFont="1" applyFill="1" applyBorder="1" applyAlignment="1" applyProtection="1">
      <alignment horizontal="right" vertical="center"/>
      <protection locked="0"/>
    </xf>
    <xf numFmtId="0" fontId="59" fillId="0" borderId="0" xfId="0" applyFont="1" applyAlignment="1">
      <alignment vertical="center"/>
    </xf>
    <xf numFmtId="0" fontId="14" fillId="32" borderId="10" xfId="0" applyFont="1" applyFill="1" applyBorder="1" applyAlignment="1" applyProtection="1">
      <alignment horizontal="center" vertical="center"/>
      <protection locked="0"/>
    </xf>
    <xf numFmtId="0" fontId="14" fillId="32" borderId="10" xfId="0" applyFont="1" applyFill="1" applyBorder="1" applyAlignment="1" applyProtection="1">
      <alignment vertical="center"/>
      <protection locked="0"/>
    </xf>
    <xf numFmtId="0" fontId="14" fillId="25" borderId="10" xfId="0" applyFont="1" applyFill="1" applyBorder="1" applyAlignment="1" applyProtection="1">
      <alignment horizontal="center" vertical="center"/>
      <protection locked="0"/>
    </xf>
    <xf numFmtId="0" fontId="14" fillId="25" borderId="10" xfId="0" applyFont="1" applyFill="1" applyBorder="1" applyAlignment="1" applyProtection="1">
      <alignment vertical="center"/>
      <protection locked="0"/>
    </xf>
    <xf numFmtId="0" fontId="14" fillId="24" borderId="0" xfId="0" applyFont="1" applyFill="1" applyAlignment="1">
      <alignment horizontal="left" vertical="center"/>
    </xf>
    <xf numFmtId="0" fontId="15" fillId="0" borderId="0" xfId="0" applyFont="1"/>
    <xf numFmtId="0" fontId="15" fillId="25" borderId="24" xfId="0" applyFont="1" applyFill="1" applyBorder="1"/>
    <xf numFmtId="0" fontId="15" fillId="26" borderId="24" xfId="0" applyFont="1" applyFill="1" applyBorder="1"/>
    <xf numFmtId="0" fontId="20" fillId="0" borderId="0" xfId="0" applyFont="1" applyAlignment="1">
      <alignment vertical="center"/>
    </xf>
    <xf numFmtId="0" fontId="15" fillId="24" borderId="0" xfId="0" applyFont="1" applyFill="1"/>
    <xf numFmtId="0" fontId="15" fillId="24" borderId="0" xfId="0" applyFont="1" applyFill="1" applyAlignment="1">
      <alignment vertical="center" wrapText="1"/>
    </xf>
    <xf numFmtId="0" fontId="15" fillId="0" borderId="10" xfId="0" applyFont="1" applyBorder="1" applyAlignment="1">
      <alignment horizontal="center" vertical="center"/>
    </xf>
    <xf numFmtId="0" fontId="0" fillId="0" borderId="10" xfId="0" applyBorder="1" applyAlignment="1">
      <alignment horizontal="center" vertical="center"/>
    </xf>
    <xf numFmtId="0" fontId="15" fillId="24" borderId="0" xfId="0" applyFont="1" applyFill="1" applyAlignment="1">
      <alignment vertical="center"/>
    </xf>
    <xf numFmtId="0" fontId="15" fillId="0" borderId="0" xfId="0" applyFont="1" applyAlignment="1">
      <alignment vertical="center"/>
    </xf>
    <xf numFmtId="0" fontId="15" fillId="27" borderId="0" xfId="0" applyFont="1" applyFill="1" applyAlignment="1">
      <alignment vertical="center"/>
    </xf>
    <xf numFmtId="0" fontId="14" fillId="27" borderId="0" xfId="0" applyFont="1" applyFill="1" applyAlignment="1">
      <alignment vertical="center"/>
    </xf>
    <xf numFmtId="0" fontId="15" fillId="24" borderId="17" xfId="0" applyFont="1" applyFill="1" applyBorder="1"/>
    <xf numFmtId="0" fontId="15" fillId="24" borderId="0" xfId="0" applyFont="1" applyFill="1" applyAlignment="1">
      <alignment horizontal="right" vertical="center" shrinkToFit="1"/>
    </xf>
    <xf numFmtId="0" fontId="15" fillId="24" borderId="0" xfId="0" applyFont="1" applyFill="1" applyAlignment="1">
      <alignment horizontal="left"/>
    </xf>
    <xf numFmtId="0" fontId="14" fillId="24" borderId="0" xfId="0" applyFont="1" applyFill="1"/>
    <xf numFmtId="0" fontId="15" fillId="0" borderId="10" xfId="0" applyFont="1" applyBorder="1"/>
    <xf numFmtId="0" fontId="15" fillId="0" borderId="18" xfId="0" applyFont="1" applyBorder="1" applyAlignment="1">
      <alignment vertical="center"/>
    </xf>
    <xf numFmtId="0" fontId="15" fillId="0" borderId="149" xfId="0" applyFont="1" applyBorder="1" applyAlignment="1">
      <alignment horizontal="center" vertical="center"/>
    </xf>
    <xf numFmtId="0" fontId="15" fillId="0" borderId="18" xfId="0" applyFont="1" applyBorder="1" applyAlignment="1">
      <alignment horizontal="right" vertical="center"/>
    </xf>
    <xf numFmtId="0" fontId="15" fillId="0" borderId="128" xfId="0" applyFont="1" applyBorder="1" applyAlignment="1">
      <alignment horizontal="center" vertical="center"/>
    </xf>
    <xf numFmtId="0" fontId="15" fillId="0" borderId="29" xfId="0" applyFont="1" applyBorder="1" applyAlignment="1">
      <alignment horizontal="center" vertical="center"/>
    </xf>
    <xf numFmtId="0" fontId="15" fillId="0" borderId="33" xfId="0" applyFont="1" applyBorder="1" applyAlignment="1">
      <alignment horizontal="center" vertical="center"/>
    </xf>
    <xf numFmtId="0" fontId="15" fillId="24" borderId="0" xfId="0" applyFont="1" applyFill="1" applyAlignment="1">
      <alignment horizontal="center" vertical="center"/>
    </xf>
    <xf numFmtId="0" fontId="15" fillId="24" borderId="0" xfId="0" applyFont="1" applyFill="1" applyAlignment="1">
      <alignment horizontal="right" vertical="center"/>
    </xf>
    <xf numFmtId="0" fontId="15" fillId="0" borderId="38" xfId="0" applyFont="1" applyBorder="1" applyAlignment="1">
      <alignment horizontal="left" vertical="center"/>
    </xf>
    <xf numFmtId="0" fontId="0" fillId="0" borderId="38" xfId="0" applyBorder="1" applyAlignment="1">
      <alignment vertical="center" shrinkToFit="1"/>
    </xf>
    <xf numFmtId="0" fontId="65" fillId="24" borderId="38" xfId="0" applyFont="1" applyFill="1" applyBorder="1" applyAlignment="1">
      <alignment horizontal="left" vertical="center"/>
    </xf>
    <xf numFmtId="0" fontId="15" fillId="0" borderId="38" xfId="0" applyFont="1" applyBorder="1" applyAlignment="1">
      <alignment vertical="center"/>
    </xf>
    <xf numFmtId="0" fontId="13" fillId="0" borderId="0" xfId="0" applyFont="1"/>
    <xf numFmtId="0" fontId="15" fillId="0" borderId="0" xfId="0" applyFont="1" applyAlignment="1">
      <alignment vertical="center" wrapText="1"/>
    </xf>
    <xf numFmtId="0" fontId="14" fillId="0" borderId="0" xfId="0" applyFont="1"/>
    <xf numFmtId="0" fontId="63" fillId="0" borderId="0" xfId="42" applyFont="1">
      <alignment vertical="center"/>
    </xf>
    <xf numFmtId="0" fontId="1" fillId="24" borderId="0" xfId="0" applyFont="1" applyFill="1"/>
    <xf numFmtId="0" fontId="15" fillId="0" borderId="10" xfId="0" applyFont="1" applyBorder="1" applyAlignment="1">
      <alignment horizontal="distributed" vertical="center" shrinkToFit="1"/>
    </xf>
    <xf numFmtId="0" fontId="0" fillId="24" borderId="0" xfId="0" applyFill="1" applyAlignment="1">
      <alignment vertical="center"/>
    </xf>
    <xf numFmtId="0" fontId="15" fillId="0" borderId="10" xfId="0" applyFont="1" applyBorder="1" applyAlignment="1">
      <alignment horizontal="distributed" vertical="center"/>
    </xf>
    <xf numFmtId="0" fontId="15" fillId="24" borderId="10" xfId="0" applyFont="1" applyFill="1" applyBorder="1" applyAlignment="1">
      <alignment horizontal="distributed" vertical="center" shrinkToFit="1"/>
    </xf>
    <xf numFmtId="0" fontId="15" fillId="24" borderId="10" xfId="0" applyFont="1" applyFill="1" applyBorder="1" applyAlignment="1">
      <alignment horizontal="distributed" vertical="center"/>
    </xf>
    <xf numFmtId="0" fontId="0" fillId="24" borderId="0" xfId="0" applyFill="1" applyAlignment="1">
      <alignment horizontal="right" vertical="center"/>
    </xf>
    <xf numFmtId="0" fontId="45" fillId="0" borderId="0" xfId="0" applyFont="1" applyAlignment="1">
      <alignment vertical="center"/>
    </xf>
    <xf numFmtId="0" fontId="57" fillId="0" borderId="0" xfId="0" applyFont="1" applyAlignment="1">
      <alignment horizontal="center"/>
    </xf>
    <xf numFmtId="0" fontId="0" fillId="25" borderId="114" xfId="0" applyFill="1" applyBorder="1" applyAlignment="1" applyProtection="1">
      <alignment vertical="center" shrinkToFit="1"/>
      <protection locked="0"/>
    </xf>
    <xf numFmtId="0" fontId="0" fillId="26" borderId="114" xfId="0" applyFill="1" applyBorder="1" applyAlignment="1" applyProtection="1">
      <alignment vertical="center" shrinkToFit="1"/>
      <protection locked="0"/>
    </xf>
    <xf numFmtId="0" fontId="1" fillId="26" borderId="114" xfId="0" applyFont="1" applyFill="1" applyBorder="1" applyAlignment="1" applyProtection="1">
      <alignment vertical="center" shrinkToFit="1"/>
      <protection locked="0"/>
    </xf>
    <xf numFmtId="0" fontId="65" fillId="0" borderId="0" xfId="0" applyFont="1" applyAlignment="1">
      <alignment vertical="center"/>
    </xf>
    <xf numFmtId="0" fontId="0" fillId="34" borderId="114" xfId="0" applyFill="1" applyBorder="1"/>
    <xf numFmtId="0" fontId="14" fillId="0" borderId="44" xfId="0" applyFont="1" applyBorder="1" applyAlignment="1">
      <alignment horizontal="center" vertical="center"/>
    </xf>
    <xf numFmtId="0" fontId="0" fillId="27" borderId="18" xfId="0" applyFill="1" applyBorder="1" applyAlignment="1">
      <alignment vertical="center"/>
    </xf>
    <xf numFmtId="0" fontId="1" fillId="27" borderId="0" xfId="0" applyFont="1" applyFill="1" applyAlignment="1">
      <alignment vertical="center"/>
    </xf>
    <xf numFmtId="0" fontId="0" fillId="27" borderId="0" xfId="0" applyFill="1" applyAlignment="1">
      <alignment vertical="center"/>
    </xf>
    <xf numFmtId="0" fontId="14" fillId="0" borderId="119" xfId="0" applyFont="1" applyBorder="1" applyAlignment="1">
      <alignment horizontal="center" vertical="center"/>
    </xf>
    <xf numFmtId="0" fontId="14" fillId="0" borderId="107" xfId="0" applyFont="1" applyBorder="1" applyAlignment="1">
      <alignment horizontal="center" vertical="center"/>
    </xf>
    <xf numFmtId="0" fontId="14" fillId="0" borderId="120" xfId="0" applyFont="1" applyBorder="1" applyAlignment="1">
      <alignment horizontal="center" vertical="center"/>
    </xf>
    <xf numFmtId="176" fontId="14" fillId="25" borderId="25" xfId="0" applyNumberFormat="1" applyFont="1" applyFill="1" applyBorder="1" applyAlignment="1" applyProtection="1">
      <alignment horizontal="center" vertical="center"/>
      <protection locked="0"/>
    </xf>
    <xf numFmtId="176" fontId="14" fillId="25" borderId="10" xfId="0" applyNumberFormat="1" applyFont="1" applyFill="1" applyBorder="1" applyAlignment="1" applyProtection="1">
      <alignment horizontal="center" vertical="center"/>
      <protection locked="0"/>
    </xf>
    <xf numFmtId="176" fontId="14" fillId="0" borderId="25" xfId="0" applyNumberFormat="1" applyFont="1" applyBorder="1" applyAlignment="1">
      <alignment horizontal="center" vertical="center"/>
    </xf>
    <xf numFmtId="176" fontId="14" fillId="0" borderId="82" xfId="0" applyNumberFormat="1" applyFont="1" applyBorder="1" applyAlignment="1">
      <alignment vertical="center"/>
    </xf>
    <xf numFmtId="177" fontId="14" fillId="0" borderId="120" xfId="33" applyNumberFormat="1" applyFont="1" applyFill="1" applyBorder="1" applyAlignment="1" applyProtection="1">
      <alignment vertical="center"/>
    </xf>
    <xf numFmtId="0" fontId="14" fillId="0" borderId="123" xfId="0" applyFont="1" applyBorder="1" applyAlignment="1">
      <alignment horizontal="center" vertical="center"/>
    </xf>
    <xf numFmtId="0" fontId="14" fillId="27" borderId="0" xfId="0" applyFont="1" applyFill="1" applyAlignment="1">
      <alignment horizontal="right" vertical="center"/>
    </xf>
    <xf numFmtId="0" fontId="0" fillId="27" borderId="0" xfId="0" applyFill="1" applyAlignment="1">
      <alignment horizontal="right" vertical="center"/>
    </xf>
    <xf numFmtId="0" fontId="62" fillId="0" borderId="0" xfId="0" applyFont="1" applyAlignment="1">
      <alignment vertical="top" wrapText="1"/>
    </xf>
    <xf numFmtId="0" fontId="26" fillId="0" borderId="0" xfId="0" applyFont="1" applyAlignment="1">
      <alignment horizontal="left" vertical="center"/>
    </xf>
    <xf numFmtId="49" fontId="95" fillId="0" borderId="15" xfId="46" applyNumberFormat="1" applyFont="1" applyBorder="1" applyAlignment="1">
      <alignment horizontal="distributed" vertical="center" shrinkToFit="1"/>
    </xf>
    <xf numFmtId="0" fontId="87" fillId="0" borderId="15" xfId="46" applyFont="1" applyBorder="1" applyAlignment="1">
      <alignment horizontal="distributed" vertical="center" shrinkToFit="1"/>
    </xf>
    <xf numFmtId="0" fontId="86" fillId="0" borderId="15" xfId="46" applyFont="1" applyBorder="1" applyAlignment="1">
      <alignment horizontal="distributed" vertical="center" shrinkToFit="1"/>
    </xf>
    <xf numFmtId="0" fontId="90" fillId="0" borderId="15" xfId="46" applyFont="1" applyBorder="1" applyAlignment="1">
      <alignment horizontal="distributed" vertical="center" shrinkToFit="1"/>
    </xf>
    <xf numFmtId="0" fontId="86" fillId="0" borderId="15" xfId="46" applyFont="1" applyBorder="1" applyAlignment="1">
      <alignment vertical="center" shrinkToFit="1"/>
    </xf>
    <xf numFmtId="0" fontId="87" fillId="0" borderId="15" xfId="46" applyFont="1" applyBorder="1" applyAlignment="1">
      <alignment horizontal="center" vertical="center" shrinkToFit="1"/>
    </xf>
    <xf numFmtId="0" fontId="91" fillId="0" borderId="15" xfId="46" applyFont="1" applyBorder="1" applyAlignment="1">
      <alignment horizontal="left" vertical="center" shrinkToFit="1"/>
    </xf>
    <xf numFmtId="0" fontId="86" fillId="0" borderId="0" xfId="46" applyFont="1" applyAlignment="1">
      <alignment horizontal="distributed" vertical="center" shrinkToFit="1"/>
    </xf>
    <xf numFmtId="49" fontId="95" fillId="0" borderId="0" xfId="46" applyNumberFormat="1" applyFont="1" applyAlignment="1">
      <alignment horizontal="distributed" vertical="center" shrinkToFit="1"/>
    </xf>
    <xf numFmtId="0" fontId="85" fillId="0" borderId="0" xfId="46" applyFont="1" applyAlignment="1">
      <alignment vertical="center" shrinkToFit="1"/>
    </xf>
    <xf numFmtId="0" fontId="96" fillId="0" borderId="0" xfId="46" applyFont="1" applyAlignment="1">
      <alignment vertical="center" shrinkToFit="1"/>
    </xf>
    <xf numFmtId="0" fontId="86" fillId="0" borderId="0" xfId="46" applyFont="1" applyAlignment="1">
      <alignment vertical="center" shrinkToFit="1"/>
    </xf>
    <xf numFmtId="0" fontId="87" fillId="0" borderId="0" xfId="46" applyFont="1" applyAlignment="1">
      <alignment horizontal="center" vertical="center" shrinkToFit="1"/>
    </xf>
    <xf numFmtId="0" fontId="89" fillId="0" borderId="0" xfId="46" applyFont="1" applyAlignment="1">
      <alignment horizontal="left" vertical="center" shrinkToFit="1"/>
    </xf>
    <xf numFmtId="0" fontId="98" fillId="0" borderId="0" xfId="46" applyFont="1" applyAlignment="1">
      <alignment horizontal="center" vertical="center" shrinkToFit="1"/>
    </xf>
    <xf numFmtId="0" fontId="90" fillId="0" borderId="0" xfId="46" applyFont="1" applyAlignment="1">
      <alignment horizontal="distributed" vertical="center" shrinkToFit="1"/>
    </xf>
    <xf numFmtId="0" fontId="99" fillId="0" borderId="0" xfId="46" applyFont="1" applyAlignment="1">
      <alignment vertical="center" shrinkToFit="1"/>
    </xf>
    <xf numFmtId="0" fontId="94" fillId="0" borderId="0" xfId="46" applyAlignment="1">
      <alignment horizontal="distributed" vertical="center" shrinkToFit="1"/>
    </xf>
    <xf numFmtId="0" fontId="94" fillId="0" borderId="0" xfId="46" applyAlignment="1">
      <alignment horizontal="center" vertical="center" shrinkToFit="1"/>
    </xf>
    <xf numFmtId="0" fontId="94" fillId="0" borderId="0" xfId="46" applyAlignment="1">
      <alignment horizontal="left" vertical="center" shrinkToFit="1"/>
    </xf>
    <xf numFmtId="0" fontId="87" fillId="0" borderId="0" xfId="46" applyFont="1" applyAlignment="1">
      <alignment horizontal="distributed" vertical="center" shrinkToFit="1"/>
    </xf>
    <xf numFmtId="0" fontId="94" fillId="0" borderId="0" xfId="46" applyAlignment="1">
      <alignment vertical="center" shrinkToFit="1"/>
    </xf>
    <xf numFmtId="0" fontId="90" fillId="0" borderId="0" xfId="46" applyFont="1" applyAlignment="1">
      <alignment horizontal="center" vertical="center" shrinkToFit="1"/>
    </xf>
    <xf numFmtId="0" fontId="92" fillId="0" borderId="0" xfId="46" applyFont="1" applyAlignment="1">
      <alignment horizontal="left" vertical="center" shrinkToFit="1"/>
    </xf>
    <xf numFmtId="0" fontId="90" fillId="0" borderId="0" xfId="46" applyFont="1" applyAlignment="1">
      <alignment horizontal="left" vertical="center" shrinkToFit="1"/>
    </xf>
    <xf numFmtId="49" fontId="95" fillId="0" borderId="16" xfId="46" applyNumberFormat="1" applyFont="1" applyBorder="1" applyAlignment="1">
      <alignment horizontal="distributed" vertical="center" shrinkToFit="1"/>
    </xf>
    <xf numFmtId="0" fontId="87" fillId="0" borderId="16" xfId="46" applyFont="1" applyBorder="1" applyAlignment="1">
      <alignment horizontal="distributed" vertical="center" shrinkToFit="1"/>
    </xf>
    <xf numFmtId="0" fontId="86" fillId="0" borderId="16" xfId="46" applyFont="1" applyBorder="1" applyAlignment="1">
      <alignment horizontal="distributed" vertical="center" shrinkToFit="1"/>
    </xf>
    <xf numFmtId="0" fontId="90" fillId="0" borderId="16" xfId="46" applyFont="1" applyBorder="1" applyAlignment="1">
      <alignment horizontal="distributed" vertical="center" shrinkToFit="1"/>
    </xf>
    <xf numFmtId="0" fontId="86" fillId="0" borderId="16" xfId="46" applyFont="1" applyBorder="1" applyAlignment="1">
      <alignment vertical="center" shrinkToFit="1"/>
    </xf>
    <xf numFmtId="0" fontId="87" fillId="0" borderId="16" xfId="46" applyFont="1" applyBorder="1" applyAlignment="1">
      <alignment horizontal="center" vertical="center" shrinkToFit="1"/>
    </xf>
    <xf numFmtId="0" fontId="91" fillId="0" borderId="16" xfId="46" applyFont="1" applyBorder="1" applyAlignment="1">
      <alignment horizontal="left" vertical="center" shrinkToFit="1"/>
    </xf>
    <xf numFmtId="0" fontId="91" fillId="0" borderId="0" xfId="46" applyFont="1" applyAlignment="1">
      <alignment horizontal="left" vertical="center" shrinkToFit="1"/>
    </xf>
    <xf numFmtId="0" fontId="101" fillId="0" borderId="0" xfId="46" applyFont="1" applyAlignment="1">
      <alignment horizontal="center" vertical="center" shrinkToFit="1"/>
    </xf>
    <xf numFmtId="0" fontId="98" fillId="0" borderId="0" xfId="46" applyFont="1" applyAlignment="1">
      <alignment vertical="center" shrinkToFit="1"/>
    </xf>
    <xf numFmtId="0" fontId="87" fillId="0" borderId="0" xfId="46" applyFont="1" applyAlignment="1">
      <alignment vertical="center" shrinkToFit="1"/>
    </xf>
    <xf numFmtId="0" fontId="103" fillId="0" borderId="0" xfId="46" applyFont="1" applyAlignment="1">
      <alignment vertical="center" shrinkToFit="1"/>
    </xf>
    <xf numFmtId="49" fontId="104" fillId="0" borderId="0" xfId="46" applyNumberFormat="1" applyFont="1" applyAlignment="1">
      <alignment horizontal="distributed" vertical="center" shrinkToFit="1"/>
    </xf>
    <xf numFmtId="0" fontId="57" fillId="0" borderId="114" xfId="0" applyFont="1" applyBorder="1"/>
    <xf numFmtId="0" fontId="1" fillId="0" borderId="0" xfId="0" applyFont="1" applyAlignment="1">
      <alignment vertical="center"/>
    </xf>
    <xf numFmtId="0" fontId="65" fillId="0" borderId="0" xfId="0" applyFont="1" applyAlignment="1">
      <alignment horizontal="left" vertical="center"/>
    </xf>
    <xf numFmtId="0" fontId="0" fillId="25" borderId="146" xfId="0" applyFill="1" applyBorder="1" applyAlignment="1" applyProtection="1">
      <alignment horizontal="right" vertical="center"/>
      <protection locked="0"/>
    </xf>
    <xf numFmtId="176" fontId="14" fillId="35" borderId="82" xfId="0" applyNumberFormat="1" applyFont="1" applyFill="1" applyBorder="1" applyAlignment="1">
      <alignment vertical="center"/>
    </xf>
    <xf numFmtId="0" fontId="0" fillId="0" borderId="0" xfId="0" applyAlignment="1">
      <alignment horizontal="right" vertical="center" wrapText="1"/>
    </xf>
    <xf numFmtId="0" fontId="0" fillId="0" borderId="0" xfId="0" applyAlignment="1">
      <alignment horizontal="right"/>
    </xf>
    <xf numFmtId="0" fontId="107" fillId="0" borderId="0" xfId="0" applyFont="1"/>
    <xf numFmtId="0" fontId="108" fillId="0" borderId="0" xfId="0" applyFont="1" applyAlignment="1">
      <alignment vertical="center"/>
    </xf>
    <xf numFmtId="0" fontId="108" fillId="0" borderId="0" xfId="0" applyFont="1" applyAlignment="1">
      <alignment vertical="center" wrapText="1"/>
    </xf>
    <xf numFmtId="0" fontId="108" fillId="0" borderId="0" xfId="0" applyFont="1"/>
    <xf numFmtId="0" fontId="14" fillId="28" borderId="21" xfId="0" applyFont="1" applyFill="1" applyBorder="1" applyAlignment="1">
      <alignment horizontal="center" vertical="center"/>
    </xf>
    <xf numFmtId="0" fontId="14" fillId="28" borderId="22" xfId="0" applyFont="1" applyFill="1" applyBorder="1" applyAlignment="1">
      <alignment horizontal="center" vertical="center"/>
    </xf>
    <xf numFmtId="0" fontId="14" fillId="28" borderId="23" xfId="0" applyFont="1" applyFill="1" applyBorder="1" applyAlignment="1">
      <alignment horizontal="center" vertical="center"/>
    </xf>
    <xf numFmtId="0" fontId="0" fillId="25" borderId="146" xfId="0" applyFill="1" applyBorder="1" applyAlignment="1" applyProtection="1">
      <alignment horizontal="left" vertical="center" shrinkToFit="1"/>
      <protection locked="0"/>
    </xf>
    <xf numFmtId="0" fontId="0" fillId="25" borderId="148" xfId="0" applyFill="1" applyBorder="1" applyAlignment="1" applyProtection="1">
      <alignment horizontal="left" vertical="center" shrinkToFit="1"/>
      <protection locked="0"/>
    </xf>
    <xf numFmtId="0" fontId="0" fillId="25" borderId="149" xfId="0" applyFill="1" applyBorder="1" applyAlignment="1" applyProtection="1">
      <alignment horizontal="left" vertical="center" shrinkToFit="1"/>
      <protection locked="0"/>
    </xf>
    <xf numFmtId="0" fontId="0" fillId="32" borderId="114" xfId="0" applyFill="1" applyBorder="1" applyAlignment="1" applyProtection="1">
      <alignment horizontal="left" vertical="center" wrapText="1"/>
      <protection locked="0"/>
    </xf>
    <xf numFmtId="0" fontId="0" fillId="32" borderId="146" xfId="0" applyFill="1" applyBorder="1" applyAlignment="1" applyProtection="1">
      <alignment vertical="center"/>
      <protection locked="0"/>
    </xf>
    <xf numFmtId="0" fontId="0" fillId="32" borderId="148" xfId="0" applyFill="1" applyBorder="1" applyAlignment="1" applyProtection="1">
      <alignment vertical="center"/>
      <protection locked="0"/>
    </xf>
    <xf numFmtId="0" fontId="0" fillId="32" borderId="149" xfId="0" applyFill="1" applyBorder="1" applyAlignment="1" applyProtection="1">
      <alignment vertical="center"/>
      <protection locked="0"/>
    </xf>
    <xf numFmtId="0" fontId="0" fillId="32" borderId="146" xfId="0" applyFill="1" applyBorder="1" applyAlignment="1" applyProtection="1">
      <alignment horizontal="left" vertical="center" shrinkToFit="1"/>
      <protection locked="0"/>
    </xf>
    <xf numFmtId="0" fontId="0" fillId="32" borderId="148" xfId="0" applyFill="1" applyBorder="1" applyAlignment="1" applyProtection="1">
      <alignment horizontal="left" vertical="center" shrinkToFit="1"/>
      <protection locked="0"/>
    </xf>
    <xf numFmtId="0" fontId="0" fillId="32" borderId="149" xfId="0" applyFill="1" applyBorder="1" applyAlignment="1" applyProtection="1">
      <alignment horizontal="left" vertical="center" shrinkToFit="1"/>
      <protection locked="0"/>
    </xf>
    <xf numFmtId="0" fontId="0" fillId="27" borderId="0" xfId="0" applyFill="1" applyAlignment="1">
      <alignment vertical="center" wrapText="1"/>
    </xf>
    <xf numFmtId="0" fontId="15" fillId="27" borderId="0" xfId="0" applyFont="1" applyFill="1" applyAlignment="1">
      <alignment vertical="center" wrapText="1"/>
    </xf>
    <xf numFmtId="0" fontId="14" fillId="0" borderId="25" xfId="0" applyFont="1" applyBorder="1" applyAlignment="1">
      <alignment vertical="center" shrinkToFit="1"/>
    </xf>
    <xf numFmtId="0" fontId="14" fillId="0" borderId="26" xfId="0" applyFont="1" applyBorder="1" applyAlignment="1">
      <alignment vertical="center" shrinkToFit="1"/>
    </xf>
    <xf numFmtId="0" fontId="14" fillId="0" borderId="27" xfId="0" applyFont="1" applyBorder="1" applyAlignment="1">
      <alignment vertical="center" shrinkToFit="1"/>
    </xf>
    <xf numFmtId="0" fontId="14" fillId="25" borderId="10" xfId="0" applyFont="1" applyFill="1" applyBorder="1" applyAlignment="1" applyProtection="1">
      <alignment horizontal="center" vertical="center"/>
      <protection locked="0"/>
    </xf>
    <xf numFmtId="0" fontId="14" fillId="25" borderId="25" xfId="0" applyFont="1" applyFill="1" applyBorder="1" applyAlignment="1" applyProtection="1">
      <alignment vertical="center" shrinkToFit="1"/>
      <protection locked="0"/>
    </xf>
    <xf numFmtId="0" fontId="14" fillId="25" borderId="26" xfId="0" applyFont="1" applyFill="1" applyBorder="1" applyAlignment="1" applyProtection="1">
      <alignment vertical="center" shrinkToFit="1"/>
      <protection locked="0"/>
    </xf>
    <xf numFmtId="0" fontId="14" fillId="25" borderId="27" xfId="0" applyFont="1" applyFill="1" applyBorder="1" applyAlignment="1" applyProtection="1">
      <alignment vertical="center" shrinkToFit="1"/>
      <protection locked="0"/>
    </xf>
    <xf numFmtId="0" fontId="15" fillId="24" borderId="10" xfId="0" applyFont="1" applyFill="1" applyBorder="1" applyAlignment="1">
      <alignment horizontal="distributed" vertical="center"/>
    </xf>
    <xf numFmtId="0" fontId="15" fillId="0" borderId="10" xfId="0" applyFont="1" applyBorder="1" applyAlignment="1">
      <alignment horizontal="distributed" vertical="center"/>
    </xf>
    <xf numFmtId="0" fontId="14" fillId="0" borderId="25" xfId="0" applyFont="1" applyBorder="1" applyAlignment="1">
      <alignment vertical="center"/>
    </xf>
    <xf numFmtId="0" fontId="14" fillId="0" borderId="26" xfId="0" applyFont="1" applyBorder="1" applyAlignment="1">
      <alignment vertical="center"/>
    </xf>
    <xf numFmtId="0" fontId="14" fillId="0" borderId="27" xfId="0" applyFont="1" applyBorder="1" applyAlignment="1">
      <alignment vertical="center"/>
    </xf>
    <xf numFmtId="0" fontId="14" fillId="28" borderId="113" xfId="0" applyFont="1" applyFill="1" applyBorder="1" applyAlignment="1">
      <alignment horizontal="center" vertical="center" wrapText="1"/>
    </xf>
    <xf numFmtId="0" fontId="11" fillId="28" borderId="111" xfId="0" applyFont="1" applyFill="1" applyBorder="1" applyAlignment="1">
      <alignment horizontal="center" vertical="center"/>
    </xf>
    <xf numFmtId="0" fontId="11" fillId="28" borderId="112" xfId="0" applyFont="1" applyFill="1" applyBorder="1" applyAlignment="1">
      <alignment horizontal="center" vertical="center"/>
    </xf>
    <xf numFmtId="0" fontId="11" fillId="28" borderId="18" xfId="0" applyFont="1" applyFill="1" applyBorder="1" applyAlignment="1">
      <alignment horizontal="center" vertical="center"/>
    </xf>
    <xf numFmtId="0" fontId="11" fillId="28" borderId="0" xfId="0" applyFont="1" applyFill="1" applyAlignment="1">
      <alignment horizontal="center" vertical="center"/>
    </xf>
    <xf numFmtId="0" fontId="11" fillId="28" borderId="17" xfId="0" applyFont="1" applyFill="1" applyBorder="1" applyAlignment="1">
      <alignment horizontal="center" vertical="center"/>
    </xf>
    <xf numFmtId="0" fontId="15" fillId="24" borderId="10" xfId="0" applyFont="1" applyFill="1" applyBorder="1" applyAlignment="1">
      <alignment horizontal="center" vertical="center" shrinkToFit="1"/>
    </xf>
    <xf numFmtId="0" fontId="14" fillId="25" borderId="10" xfId="0" applyFont="1" applyFill="1" applyBorder="1" applyAlignment="1" applyProtection="1">
      <alignment vertical="center"/>
      <protection locked="0"/>
    </xf>
    <xf numFmtId="0" fontId="0" fillId="0" borderId="10" xfId="0" applyBorder="1" applyAlignment="1">
      <alignment horizontal="left" vertical="center"/>
    </xf>
    <xf numFmtId="0" fontId="15" fillId="0" borderId="10" xfId="0" applyFont="1" applyBorder="1" applyAlignment="1">
      <alignment horizontal="left" vertical="center"/>
    </xf>
    <xf numFmtId="0" fontId="14" fillId="28" borderId="146" xfId="0" applyFont="1" applyFill="1" applyBorder="1" applyAlignment="1">
      <alignment horizontal="center" vertical="center"/>
    </xf>
    <xf numFmtId="0" fontId="14" fillId="28" borderId="148" xfId="0" applyFont="1" applyFill="1" applyBorder="1" applyAlignment="1">
      <alignment horizontal="center" vertical="center"/>
    </xf>
    <xf numFmtId="0" fontId="14" fillId="28" borderId="149" xfId="0" applyFont="1" applyFill="1" applyBorder="1" applyAlignment="1">
      <alignment horizontal="center" vertical="center"/>
    </xf>
    <xf numFmtId="0" fontId="14" fillId="32" borderId="25" xfId="0" applyFont="1" applyFill="1" applyBorder="1" applyAlignment="1" applyProtection="1">
      <alignment vertical="center"/>
      <protection locked="0"/>
    </xf>
    <xf numFmtId="0" fontId="14" fillId="32" borderId="26" xfId="0" applyFont="1" applyFill="1" applyBorder="1" applyAlignment="1" applyProtection="1">
      <alignment vertical="center"/>
      <protection locked="0"/>
    </xf>
    <xf numFmtId="0" fontId="14" fillId="32" borderId="27" xfId="0" applyFont="1" applyFill="1" applyBorder="1" applyAlignment="1" applyProtection="1">
      <alignment vertical="center"/>
      <protection locked="0"/>
    </xf>
    <xf numFmtId="0" fontId="14" fillId="32" borderId="25" xfId="0" applyFont="1" applyFill="1" applyBorder="1" applyAlignment="1" applyProtection="1">
      <alignment vertical="center" shrinkToFit="1"/>
      <protection locked="0"/>
    </xf>
    <xf numFmtId="0" fontId="14" fillId="32" borderId="26" xfId="0" applyFont="1" applyFill="1" applyBorder="1" applyAlignment="1" applyProtection="1">
      <alignment vertical="center" shrinkToFit="1"/>
      <protection locked="0"/>
    </xf>
    <xf numFmtId="0" fontId="14" fillId="32" borderId="27" xfId="0" applyFont="1" applyFill="1" applyBorder="1" applyAlignment="1" applyProtection="1">
      <alignment vertical="center" shrinkToFit="1"/>
      <protection locked="0"/>
    </xf>
    <xf numFmtId="0" fontId="14" fillId="32" borderId="10" xfId="0" applyFont="1" applyFill="1" applyBorder="1" applyAlignment="1" applyProtection="1">
      <alignment horizontal="center" vertical="center"/>
      <protection locked="0"/>
    </xf>
    <xf numFmtId="0" fontId="14" fillId="34" borderId="0" xfId="0" applyFont="1" applyFill="1" applyAlignment="1">
      <alignment horizontal="center" wrapText="1"/>
    </xf>
    <xf numFmtId="0" fontId="12" fillId="0" borderId="0" xfId="0" applyFont="1" applyAlignment="1">
      <alignment horizontal="center"/>
    </xf>
    <xf numFmtId="0" fontId="15" fillId="0" borderId="113" xfId="0" applyFont="1" applyBorder="1" applyAlignment="1">
      <alignment horizontal="center" vertical="center"/>
    </xf>
    <xf numFmtId="0" fontId="15" fillId="0" borderId="112" xfId="0" applyFont="1" applyBorder="1" applyAlignment="1">
      <alignment horizontal="center" vertical="center"/>
    </xf>
    <xf numFmtId="0" fontId="15" fillId="0" borderId="21" xfId="0" applyFont="1" applyBorder="1" applyAlignment="1">
      <alignment horizontal="center" vertical="center"/>
    </xf>
    <xf numFmtId="0" fontId="15" fillId="0" borderId="23" xfId="0" applyFont="1" applyBorder="1" applyAlignment="1">
      <alignment horizontal="center" vertical="center"/>
    </xf>
    <xf numFmtId="0" fontId="15" fillId="24" borderId="18" xfId="0" applyFont="1" applyFill="1" applyBorder="1" applyAlignment="1">
      <alignment vertical="center"/>
    </xf>
    <xf numFmtId="0" fontId="15" fillId="24" borderId="0" xfId="0" applyFont="1" applyFill="1" applyAlignment="1">
      <alignment vertical="center"/>
    </xf>
    <xf numFmtId="0" fontId="15" fillId="24" borderId="46" xfId="0" applyFont="1" applyFill="1" applyBorder="1" applyAlignment="1">
      <alignment vertical="center"/>
    </xf>
    <xf numFmtId="0" fontId="0" fillId="0" borderId="14" xfId="0" applyBorder="1" applyAlignment="1">
      <alignment vertical="top" wrapText="1"/>
    </xf>
    <xf numFmtId="0" fontId="15" fillId="0" borderId="0" xfId="0" applyFont="1" applyAlignment="1">
      <alignment vertical="top" wrapText="1"/>
    </xf>
    <xf numFmtId="0" fontId="15" fillId="0" borderId="46" xfId="0" applyFont="1" applyBorder="1" applyAlignment="1">
      <alignment vertical="top" wrapText="1"/>
    </xf>
    <xf numFmtId="0" fontId="15" fillId="0" borderId="12" xfId="0" applyFont="1" applyBorder="1" applyAlignment="1">
      <alignment vertical="top" wrapText="1"/>
    </xf>
    <xf numFmtId="0" fontId="15" fillId="0" borderId="42" xfId="0" applyFont="1" applyBorder="1" applyAlignment="1">
      <alignment vertical="top" wrapText="1"/>
    </xf>
    <xf numFmtId="0" fontId="15" fillId="0" borderId="43" xfId="0" applyFont="1" applyBorder="1" applyAlignment="1">
      <alignment vertical="top" wrapText="1"/>
    </xf>
    <xf numFmtId="0" fontId="0" fillId="26" borderId="25" xfId="0" applyFill="1" applyBorder="1" applyAlignment="1" applyProtection="1">
      <alignment vertical="center" shrinkToFit="1"/>
      <protection locked="0"/>
    </xf>
    <xf numFmtId="0" fontId="15" fillId="26" borderId="26" xfId="0" applyFont="1" applyFill="1" applyBorder="1" applyAlignment="1" applyProtection="1">
      <alignment vertical="center" shrinkToFit="1"/>
      <protection locked="0"/>
    </xf>
    <xf numFmtId="0" fontId="15" fillId="26" borderId="27" xfId="0" applyFont="1" applyFill="1" applyBorder="1" applyAlignment="1" applyProtection="1">
      <alignment vertical="center" shrinkToFit="1"/>
      <protection locked="0"/>
    </xf>
    <xf numFmtId="177" fontId="14" fillId="36" borderId="120" xfId="33" applyNumberFormat="1" applyFont="1" applyFill="1" applyBorder="1" applyAlignment="1" applyProtection="1">
      <alignment vertical="center"/>
    </xf>
    <xf numFmtId="177" fontId="14" fillId="36" borderId="161" xfId="33" applyNumberFormat="1" applyFont="1" applyFill="1" applyBorder="1" applyAlignment="1" applyProtection="1">
      <alignment vertical="center"/>
    </xf>
    <xf numFmtId="0" fontId="0" fillId="25" borderId="114" xfId="0" applyFill="1" applyBorder="1" applyAlignment="1" applyProtection="1">
      <alignment vertical="center"/>
      <protection locked="0"/>
    </xf>
    <xf numFmtId="0" fontId="15" fillId="25" borderId="114" xfId="0" applyFont="1" applyFill="1" applyBorder="1" applyAlignment="1" applyProtection="1">
      <alignment vertical="center"/>
      <protection locked="0"/>
    </xf>
    <xf numFmtId="0" fontId="15" fillId="0" borderId="10" xfId="0" applyFont="1" applyBorder="1" applyAlignment="1">
      <alignment horizontal="center" vertical="center" wrapText="1"/>
    </xf>
    <xf numFmtId="0" fontId="15" fillId="0" borderId="10" xfId="0" applyFont="1" applyBorder="1" applyAlignment="1">
      <alignment horizontal="center" vertical="center"/>
    </xf>
    <xf numFmtId="0" fontId="0" fillId="26" borderId="50" xfId="0" applyFill="1" applyBorder="1" applyAlignment="1" applyProtection="1">
      <alignment vertical="center" shrinkToFit="1"/>
      <protection locked="0"/>
    </xf>
    <xf numFmtId="0" fontId="15" fillId="26" borderId="50" xfId="0" applyFont="1" applyFill="1" applyBorder="1" applyAlignment="1" applyProtection="1">
      <alignment vertical="center" shrinkToFit="1"/>
      <protection locked="0"/>
    </xf>
    <xf numFmtId="0" fontId="12" fillId="0" borderId="42" xfId="0" applyFont="1" applyBorder="1" applyAlignment="1">
      <alignment horizontal="center" vertical="center" shrinkToFit="1"/>
    </xf>
    <xf numFmtId="0" fontId="0" fillId="26" borderId="51" xfId="0" applyFill="1" applyBorder="1" applyAlignment="1" applyProtection="1">
      <alignment vertical="center" shrinkToFit="1"/>
      <protection locked="0"/>
    </xf>
    <xf numFmtId="0" fontId="15" fillId="26" borderId="51" xfId="0" applyFont="1" applyFill="1" applyBorder="1" applyAlignment="1" applyProtection="1">
      <alignment vertical="center" shrinkToFit="1"/>
      <protection locked="0"/>
    </xf>
    <xf numFmtId="0" fontId="0" fillId="24" borderId="47" xfId="0" applyFill="1" applyBorder="1" applyAlignment="1">
      <alignment vertical="center"/>
    </xf>
    <xf numFmtId="0" fontId="15" fillId="24" borderId="48" xfId="0" applyFont="1" applyFill="1" applyBorder="1" applyAlignment="1">
      <alignment vertical="center"/>
    </xf>
    <xf numFmtId="0" fontId="15" fillId="24" borderId="49" xfId="0" applyFont="1" applyFill="1" applyBorder="1" applyAlignment="1">
      <alignment vertical="center"/>
    </xf>
    <xf numFmtId="0" fontId="14" fillId="0" borderId="103" xfId="0" applyFont="1" applyBorder="1" applyAlignment="1">
      <alignment horizontal="center" vertical="center"/>
    </xf>
    <xf numFmtId="0" fontId="14" fillId="0" borderId="105" xfId="0" applyFont="1" applyBorder="1" applyAlignment="1">
      <alignment horizontal="center" vertical="center"/>
    </xf>
    <xf numFmtId="0" fontId="14" fillId="0" borderId="121" xfId="0" applyFont="1" applyBorder="1" applyAlignment="1">
      <alignment horizontal="center" vertical="center"/>
    </xf>
    <xf numFmtId="0" fontId="14" fillId="0" borderId="106" xfId="0" applyFont="1" applyBorder="1" applyAlignment="1">
      <alignment horizontal="center" vertical="center"/>
    </xf>
    <xf numFmtId="0" fontId="15" fillId="0" borderId="158" xfId="0" applyFont="1" applyBorder="1"/>
    <xf numFmtId="0" fontId="15" fillId="0" borderId="162" xfId="0" applyFont="1" applyBorder="1"/>
    <xf numFmtId="0" fontId="70" fillId="33" borderId="0" xfId="0" applyFont="1" applyFill="1" applyAlignment="1">
      <alignment vertical="center" wrapText="1"/>
    </xf>
    <xf numFmtId="0" fontId="69" fillId="33" borderId="0" xfId="0" applyFont="1" applyFill="1" applyAlignment="1">
      <alignment vertical="center"/>
    </xf>
    <xf numFmtId="0" fontId="14" fillId="25" borderId="25" xfId="0" applyFont="1" applyFill="1" applyBorder="1" applyAlignment="1" applyProtection="1">
      <alignment vertical="center"/>
      <protection locked="0"/>
    </xf>
    <xf numFmtId="0" fontId="14" fillId="25" borderId="26" xfId="0" applyFont="1" applyFill="1" applyBorder="1" applyAlignment="1" applyProtection="1">
      <alignment vertical="center"/>
      <protection locked="0"/>
    </xf>
    <xf numFmtId="0" fontId="14" fillId="25" borderId="27" xfId="0" applyFont="1" applyFill="1" applyBorder="1" applyAlignment="1" applyProtection="1">
      <alignment vertical="center"/>
      <protection locked="0"/>
    </xf>
    <xf numFmtId="0" fontId="14" fillId="30" borderId="38" xfId="0" applyFont="1" applyFill="1" applyBorder="1" applyAlignment="1">
      <alignment horizontal="center" vertical="center" wrapText="1"/>
    </xf>
    <xf numFmtId="0" fontId="14" fillId="30" borderId="0" xfId="0" applyFont="1" applyFill="1" applyAlignment="1">
      <alignment horizontal="center" vertical="center" wrapText="1"/>
    </xf>
    <xf numFmtId="0" fontId="46" fillId="29" borderId="0" xfId="0" applyFont="1" applyFill="1" applyAlignment="1">
      <alignment horizontal="center" vertical="center" wrapText="1"/>
    </xf>
    <xf numFmtId="0" fontId="46" fillId="29" borderId="0" xfId="0" applyFont="1" applyFill="1" applyAlignment="1">
      <alignment horizontal="center" vertical="center"/>
    </xf>
    <xf numFmtId="0" fontId="0" fillId="27" borderId="38" xfId="0" applyFill="1" applyBorder="1" applyAlignment="1">
      <alignment vertical="center" wrapText="1"/>
    </xf>
    <xf numFmtId="0" fontId="14" fillId="32" borderId="10" xfId="0" applyFont="1" applyFill="1" applyBorder="1" applyAlignment="1" applyProtection="1">
      <alignment vertical="center"/>
      <protection locked="0"/>
    </xf>
    <xf numFmtId="0" fontId="15" fillId="27" borderId="38" xfId="0" applyFont="1" applyFill="1" applyBorder="1" applyAlignment="1">
      <alignment vertical="center" wrapText="1"/>
    </xf>
    <xf numFmtId="0" fontId="15" fillId="25" borderId="25" xfId="0" applyFont="1" applyFill="1" applyBorder="1" applyAlignment="1" applyProtection="1">
      <alignment vertical="center" shrinkToFit="1"/>
      <protection locked="0"/>
    </xf>
    <xf numFmtId="0" fontId="15" fillId="25" borderId="26" xfId="0" applyFont="1" applyFill="1" applyBorder="1" applyAlignment="1" applyProtection="1">
      <alignment vertical="center" shrinkToFit="1"/>
      <protection locked="0"/>
    </xf>
    <xf numFmtId="0" fontId="15" fillId="25" borderId="27" xfId="0" applyFont="1" applyFill="1" applyBorder="1" applyAlignment="1" applyProtection="1">
      <alignment vertical="center" shrinkToFit="1"/>
      <protection locked="0"/>
    </xf>
    <xf numFmtId="0" fontId="14" fillId="24" borderId="0" xfId="0" applyFont="1" applyFill="1" applyAlignment="1">
      <alignment horizontal="left" vertical="center"/>
    </xf>
    <xf numFmtId="0" fontId="1" fillId="27" borderId="0" xfId="0" applyFont="1" applyFill="1" applyAlignment="1">
      <alignment vertical="center" wrapText="1"/>
    </xf>
    <xf numFmtId="0" fontId="0" fillId="26" borderId="52" xfId="0" applyFill="1" applyBorder="1" applyAlignment="1" applyProtection="1">
      <alignment vertical="center" shrinkToFit="1"/>
      <protection locked="0"/>
    </xf>
    <xf numFmtId="0" fontId="15" fillId="26" borderId="52" xfId="0" applyFont="1" applyFill="1" applyBorder="1" applyAlignment="1" applyProtection="1">
      <alignment vertical="center" shrinkToFit="1"/>
      <protection locked="0"/>
    </xf>
    <xf numFmtId="0" fontId="14" fillId="0" borderId="0" xfId="0" applyFont="1" applyAlignment="1">
      <alignment vertical="center"/>
    </xf>
    <xf numFmtId="0" fontId="15" fillId="0" borderId="0" xfId="0" applyFont="1" applyAlignment="1">
      <alignment vertical="center"/>
    </xf>
    <xf numFmtId="0" fontId="1" fillId="0" borderId="0" xfId="0" applyFont="1" applyAlignment="1">
      <alignment vertical="center"/>
    </xf>
    <xf numFmtId="0" fontId="65" fillId="24" borderId="0" xfId="0" applyFont="1" applyFill="1" applyAlignment="1">
      <alignment vertical="center"/>
    </xf>
    <xf numFmtId="0" fontId="65" fillId="24" borderId="22" xfId="0" applyFont="1" applyFill="1" applyBorder="1" applyAlignment="1">
      <alignment vertical="center"/>
    </xf>
    <xf numFmtId="0" fontId="65" fillId="24" borderId="22" xfId="0" applyFont="1" applyFill="1" applyBorder="1" applyAlignment="1">
      <alignment horizontal="left" vertical="center"/>
    </xf>
    <xf numFmtId="0" fontId="0" fillId="25" borderId="114" xfId="0" applyFill="1" applyBorder="1" applyAlignment="1" applyProtection="1">
      <alignment horizontal="left" vertical="center" wrapText="1"/>
      <protection locked="0"/>
    </xf>
    <xf numFmtId="0" fontId="15" fillId="24" borderId="25" xfId="0" applyFont="1" applyFill="1" applyBorder="1" applyAlignment="1">
      <alignment vertical="center" shrinkToFit="1"/>
    </xf>
    <xf numFmtId="0" fontId="15" fillId="24" borderId="26" xfId="0" applyFont="1" applyFill="1" applyBorder="1" applyAlignment="1">
      <alignment vertical="center" shrinkToFit="1"/>
    </xf>
    <xf numFmtId="0" fontId="15" fillId="24" borderId="27" xfId="0" applyFont="1" applyFill="1" applyBorder="1" applyAlignment="1">
      <alignment vertical="center" shrinkToFit="1"/>
    </xf>
    <xf numFmtId="0" fontId="62" fillId="31" borderId="18" xfId="0" applyFont="1" applyFill="1" applyBorder="1" applyAlignment="1">
      <alignment horizontal="left" vertical="top" wrapText="1"/>
    </xf>
    <xf numFmtId="0" fontId="62" fillId="31" borderId="0" xfId="0" applyFont="1" applyFill="1" applyAlignment="1">
      <alignment horizontal="left" vertical="top" wrapText="1"/>
    </xf>
    <xf numFmtId="0" fontId="62" fillId="31" borderId="17" xfId="0" applyFont="1" applyFill="1" applyBorder="1" applyAlignment="1">
      <alignment horizontal="left" vertical="top" wrapText="1"/>
    </xf>
    <xf numFmtId="0" fontId="62" fillId="31" borderId="21" xfId="0" applyFont="1" applyFill="1" applyBorder="1" applyAlignment="1">
      <alignment horizontal="left" vertical="top" wrapText="1"/>
    </xf>
    <xf numFmtId="0" fontId="62" fillId="31" borderId="22" xfId="0" applyFont="1" applyFill="1" applyBorder="1" applyAlignment="1">
      <alignment horizontal="left" vertical="top" wrapText="1"/>
    </xf>
    <xf numFmtId="0" fontId="62" fillId="31" borderId="23" xfId="0" applyFont="1" applyFill="1" applyBorder="1" applyAlignment="1">
      <alignment horizontal="left" vertical="top" wrapText="1"/>
    </xf>
    <xf numFmtId="0" fontId="14" fillId="0" borderId="0" xfId="0" applyFont="1" applyAlignment="1">
      <alignment horizontal="left" vertical="center"/>
    </xf>
    <xf numFmtId="0" fontId="15" fillId="0" borderId="0" xfId="0" applyFont="1" applyAlignment="1">
      <alignment horizontal="center" vertical="center"/>
    </xf>
    <xf numFmtId="0" fontId="15" fillId="0" borderId="17" xfId="0" applyFont="1" applyBorder="1" applyAlignment="1">
      <alignment horizontal="center" vertical="center"/>
    </xf>
    <xf numFmtId="0" fontId="14" fillId="24" borderId="0" xfId="0" applyFont="1" applyFill="1" applyAlignment="1">
      <alignment vertical="center"/>
    </xf>
    <xf numFmtId="0" fontId="14" fillId="24" borderId="0" xfId="0" applyFont="1" applyFill="1" applyAlignment="1">
      <alignment horizontal="right" vertical="center"/>
    </xf>
    <xf numFmtId="0" fontId="0" fillId="34" borderId="0" xfId="0" applyFill="1" applyAlignment="1">
      <alignment horizontal="left" vertical="center" wrapText="1"/>
    </xf>
    <xf numFmtId="0" fontId="15" fillId="32" borderId="25" xfId="0" applyFont="1" applyFill="1" applyBorder="1" applyAlignment="1" applyProtection="1">
      <alignment vertical="center"/>
      <protection locked="0"/>
    </xf>
    <xf numFmtId="0" fontId="15" fillId="32" borderId="26" xfId="0" applyFont="1" applyFill="1" applyBorder="1" applyAlignment="1" applyProtection="1">
      <alignment vertical="center"/>
      <protection locked="0"/>
    </xf>
    <xf numFmtId="0" fontId="15" fillId="32" borderId="27" xfId="0" applyFont="1" applyFill="1" applyBorder="1" applyAlignment="1" applyProtection="1">
      <alignment vertical="center"/>
      <protection locked="0"/>
    </xf>
    <xf numFmtId="0" fontId="0" fillId="32" borderId="114" xfId="0" applyFill="1" applyBorder="1" applyAlignment="1" applyProtection="1">
      <alignment vertical="center"/>
      <protection locked="0"/>
    </xf>
    <xf numFmtId="0" fontId="15" fillId="32" borderId="114" xfId="0" applyFont="1" applyFill="1" applyBorder="1" applyAlignment="1" applyProtection="1">
      <alignment vertical="center"/>
      <protection locked="0"/>
    </xf>
    <xf numFmtId="0" fontId="14" fillId="0" borderId="159" xfId="0" applyFont="1" applyBorder="1" applyAlignment="1">
      <alignment horizontal="center" vertical="center"/>
    </xf>
    <xf numFmtId="0" fontId="14" fillId="0" borderId="160" xfId="0" applyFont="1" applyBorder="1" applyAlignment="1">
      <alignment horizontal="center" vertical="center"/>
    </xf>
    <xf numFmtId="0" fontId="15" fillId="35" borderId="21" xfId="0" applyFont="1" applyFill="1" applyBorder="1" applyAlignment="1">
      <alignment horizontal="center"/>
    </xf>
    <xf numFmtId="0" fontId="15" fillId="35" borderId="108" xfId="0" applyFont="1" applyFill="1" applyBorder="1" applyAlignment="1">
      <alignment horizontal="center"/>
    </xf>
    <xf numFmtId="0" fontId="0" fillId="25" borderId="25" xfId="0" applyFill="1" applyBorder="1" applyAlignment="1" applyProtection="1">
      <alignment vertical="center" shrinkToFit="1"/>
      <protection locked="0"/>
    </xf>
    <xf numFmtId="0" fontId="65" fillId="31" borderId="113" xfId="0" applyFont="1" applyFill="1" applyBorder="1" applyAlignment="1">
      <alignment horizontal="left" vertical="center"/>
    </xf>
    <xf numFmtId="0" fontId="65" fillId="31" borderId="111" xfId="0" applyFont="1" applyFill="1" applyBorder="1" applyAlignment="1">
      <alignment horizontal="left" vertical="center"/>
    </xf>
    <xf numFmtId="0" fontId="65" fillId="31" borderId="112" xfId="0" applyFont="1" applyFill="1" applyBorder="1" applyAlignment="1">
      <alignment horizontal="left" vertical="center"/>
    </xf>
    <xf numFmtId="0" fontId="15" fillId="26" borderId="146" xfId="0" applyFont="1" applyFill="1" applyBorder="1" applyAlignment="1" applyProtection="1">
      <alignment vertical="center" shrinkToFit="1"/>
      <protection locked="0"/>
    </xf>
    <xf numFmtId="0" fontId="15" fillId="26" borderId="148" xfId="0" applyFont="1" applyFill="1" applyBorder="1" applyAlignment="1" applyProtection="1">
      <alignment vertical="center" shrinkToFit="1"/>
      <protection locked="0"/>
    </xf>
    <xf numFmtId="0" fontId="15" fillId="26" borderId="149" xfId="0" applyFont="1" applyFill="1" applyBorder="1" applyAlignment="1" applyProtection="1">
      <alignment vertical="center" shrinkToFit="1"/>
      <protection locked="0"/>
    </xf>
    <xf numFmtId="0" fontId="109" fillId="0" borderId="42" xfId="0" applyFont="1" applyBorder="1" applyAlignment="1">
      <alignment horizontal="center" vertical="center" shrinkToFit="1"/>
    </xf>
    <xf numFmtId="0" fontId="1" fillId="0" borderId="0" xfId="0" applyFont="1" applyAlignment="1">
      <alignment horizontal="left" vertical="center"/>
    </xf>
    <xf numFmtId="0" fontId="14" fillId="0" borderId="110" xfId="0" applyFont="1" applyBorder="1" applyAlignment="1">
      <alignment horizontal="center" vertical="center"/>
    </xf>
    <xf numFmtId="0" fontId="14" fillId="0" borderId="123" xfId="0" applyFont="1" applyBorder="1" applyAlignment="1">
      <alignment horizontal="center" vertical="center"/>
    </xf>
    <xf numFmtId="0" fontId="17" fillId="0" borderId="0" xfId="0" applyFont="1" applyAlignment="1">
      <alignment horizontal="center"/>
    </xf>
    <xf numFmtId="0" fontId="17" fillId="0" borderId="53" xfId="0" applyFont="1" applyBorder="1" applyAlignment="1">
      <alignment horizontal="center" vertical="center" shrinkToFit="1"/>
    </xf>
    <xf numFmtId="0" fontId="17" fillId="0" borderId="69" xfId="0" applyFont="1" applyBorder="1" applyAlignment="1">
      <alignment horizontal="center" vertical="center" shrinkToFit="1"/>
    </xf>
    <xf numFmtId="0" fontId="8" fillId="0" borderId="22" xfId="0" applyFont="1" applyBorder="1" applyAlignment="1">
      <alignment horizontal="center" vertical="center"/>
    </xf>
    <xf numFmtId="0" fontId="7" fillId="0" borderId="15" xfId="0" applyFont="1" applyBorder="1" applyAlignment="1">
      <alignment horizontal="center" vertical="center"/>
    </xf>
    <xf numFmtId="0" fontId="7" fillId="0" borderId="53" xfId="0" applyFont="1" applyBorder="1" applyAlignment="1">
      <alignment horizontal="center" vertical="center"/>
    </xf>
    <xf numFmtId="0" fontId="7" fillId="0" borderId="16" xfId="0" applyFont="1" applyBorder="1" applyAlignment="1">
      <alignment horizontal="center" vertical="center"/>
    </xf>
    <xf numFmtId="0" fontId="7" fillId="0" borderId="54" xfId="0" applyFont="1" applyBorder="1" applyAlignment="1">
      <alignment horizontal="center" vertical="center"/>
    </xf>
    <xf numFmtId="0" fontId="8" fillId="0" borderId="55" xfId="0" applyFont="1" applyBorder="1" applyAlignment="1">
      <alignment horizontal="center" vertical="center"/>
    </xf>
    <xf numFmtId="0" fontId="8" fillId="0" borderId="56" xfId="0" applyFont="1" applyBorder="1" applyAlignment="1">
      <alignment horizontal="center" vertical="center"/>
    </xf>
    <xf numFmtId="0" fontId="19" fillId="0" borderId="57" xfId="0" applyFont="1" applyBorder="1" applyAlignment="1">
      <alignment horizontal="right" vertical="center"/>
    </xf>
    <xf numFmtId="0" fontId="19" fillId="0" borderId="15" xfId="0" applyFont="1" applyBorder="1" applyAlignment="1">
      <alignment horizontal="right" vertical="center"/>
    </xf>
    <xf numFmtId="0" fontId="19" fillId="0" borderId="58" xfId="0" applyFont="1" applyBorder="1" applyAlignment="1">
      <alignment horizontal="right" vertical="center"/>
    </xf>
    <xf numFmtId="0" fontId="19" fillId="0" borderId="16" xfId="0" applyFont="1" applyBorder="1" applyAlignment="1">
      <alignment horizontal="right" vertical="center"/>
    </xf>
    <xf numFmtId="0" fontId="7" fillId="0" borderId="20" xfId="0" applyFont="1" applyBorder="1" applyAlignment="1">
      <alignment horizontal="center" vertical="center"/>
    </xf>
    <xf numFmtId="0" fontId="7" fillId="0" borderId="59" xfId="0" applyFont="1" applyBorder="1" applyAlignment="1">
      <alignment horizontal="center" vertical="center"/>
    </xf>
    <xf numFmtId="0" fontId="8" fillId="0" borderId="60" xfId="0" applyFont="1" applyBorder="1" applyAlignment="1">
      <alignment horizontal="center"/>
    </xf>
    <xf numFmtId="0" fontId="8" fillId="0" borderId="61" xfId="0" applyFont="1" applyBorder="1" applyAlignment="1">
      <alignment horizontal="center"/>
    </xf>
    <xf numFmtId="0" fontId="8" fillId="0" borderId="62" xfId="0" applyFont="1" applyBorder="1" applyAlignment="1">
      <alignment horizontal="center"/>
    </xf>
    <xf numFmtId="0" fontId="53" fillId="0" borderId="38" xfId="0" applyFont="1" applyBorder="1" applyAlignment="1">
      <alignment horizontal="center"/>
    </xf>
    <xf numFmtId="0" fontId="7" fillId="0" borderId="63" xfId="0" applyFont="1" applyBorder="1" applyAlignment="1">
      <alignment horizontal="center" vertical="center"/>
    </xf>
    <xf numFmtId="0" fontId="7" fillId="0" borderId="56" xfId="0" applyFont="1" applyBorder="1" applyAlignment="1">
      <alignment horizontal="center" vertical="center"/>
    </xf>
    <xf numFmtId="0" fontId="19" fillId="0" borderId="63" xfId="0" applyFont="1" applyBorder="1" applyAlignment="1">
      <alignment horizontal="center" vertical="center"/>
    </xf>
    <xf numFmtId="0" fontId="19" fillId="0" borderId="64" xfId="0" applyFont="1" applyBorder="1" applyAlignment="1">
      <alignment horizontal="center" vertical="center"/>
    </xf>
    <xf numFmtId="0" fontId="19" fillId="0" borderId="56" xfId="0" applyFont="1" applyBorder="1" applyAlignment="1">
      <alignment horizontal="center" vertical="center"/>
    </xf>
    <xf numFmtId="0" fontId="19" fillId="0" borderId="65" xfId="0" applyFont="1" applyBorder="1" applyAlignment="1">
      <alignment horizontal="center" vertical="center"/>
    </xf>
    <xf numFmtId="0" fontId="8" fillId="0" borderId="66" xfId="0" applyFont="1" applyBorder="1" applyAlignment="1">
      <alignment horizontal="center" vertical="center"/>
    </xf>
    <xf numFmtId="0" fontId="8" fillId="0" borderId="67" xfId="0" applyFont="1" applyBorder="1" applyAlignment="1">
      <alignment horizontal="center" vertical="center"/>
    </xf>
    <xf numFmtId="0" fontId="19" fillId="0" borderId="15" xfId="0" applyFont="1" applyBorder="1" applyAlignment="1">
      <alignment horizontal="center" vertical="center"/>
    </xf>
    <xf numFmtId="0" fontId="8" fillId="0" borderId="66" xfId="0" applyFont="1" applyBorder="1" applyAlignment="1">
      <alignment horizontal="center"/>
    </xf>
    <xf numFmtId="0" fontId="8" fillId="0" borderId="67" xfId="0" applyFont="1" applyBorder="1" applyAlignment="1">
      <alignment horizontal="center"/>
    </xf>
    <xf numFmtId="0" fontId="8" fillId="0" borderId="55" xfId="0" applyFont="1" applyBorder="1" applyAlignment="1">
      <alignment horizontal="center"/>
    </xf>
    <xf numFmtId="0" fontId="53" fillId="0" borderId="68" xfId="0" applyFont="1" applyBorder="1" applyAlignment="1">
      <alignment horizontal="center"/>
    </xf>
    <xf numFmtId="0" fontId="53" fillId="0" borderId="67" xfId="0" applyFont="1" applyBorder="1" applyAlignment="1">
      <alignment horizontal="center"/>
    </xf>
    <xf numFmtId="0" fontId="53" fillId="0" borderId="55" xfId="0" applyFont="1" applyBorder="1" applyAlignment="1">
      <alignment horizontal="center"/>
    </xf>
    <xf numFmtId="0" fontId="7" fillId="0" borderId="57" xfId="0" applyFont="1" applyBorder="1" applyAlignment="1">
      <alignment horizontal="center" vertical="center"/>
    </xf>
    <xf numFmtId="0" fontId="7" fillId="0" borderId="58" xfId="0" applyFont="1" applyBorder="1" applyAlignment="1">
      <alignment horizontal="center" vertical="center"/>
    </xf>
    <xf numFmtId="0" fontId="19" fillId="0" borderId="68" xfId="0" applyFont="1" applyBorder="1" applyAlignment="1">
      <alignment horizontal="center" vertical="center"/>
    </xf>
    <xf numFmtId="0" fontId="19" fillId="0" borderId="67" xfId="0" applyFont="1" applyBorder="1" applyAlignment="1">
      <alignment horizontal="center" vertical="center"/>
    </xf>
    <xf numFmtId="0" fontId="19" fillId="0" borderId="55" xfId="0" applyFont="1" applyBorder="1" applyAlignment="1">
      <alignment horizontal="center" vertical="center"/>
    </xf>
    <xf numFmtId="0" fontId="8" fillId="0" borderId="56" xfId="0" applyFont="1" applyBorder="1" applyAlignment="1">
      <alignment horizontal="center" vertical="center" wrapText="1"/>
    </xf>
    <xf numFmtId="0" fontId="54" fillId="0" borderId="56" xfId="0" applyFont="1" applyBorder="1" applyAlignment="1">
      <alignment horizontal="left" vertical="center" shrinkToFit="1"/>
    </xf>
    <xf numFmtId="0" fontId="8" fillId="0" borderId="0" xfId="0" applyFont="1" applyAlignment="1">
      <alignment horizontal="center" vertical="center"/>
    </xf>
    <xf numFmtId="0" fontId="8" fillId="0" borderId="74" xfId="0" applyFont="1" applyBorder="1" applyAlignment="1">
      <alignment horizontal="center" vertical="center"/>
    </xf>
    <xf numFmtId="0" fontId="55" fillId="0" borderId="68" xfId="0" applyFont="1" applyBorder="1" applyAlignment="1">
      <alignment horizontal="right" vertical="center" shrinkToFit="1"/>
    </xf>
    <xf numFmtId="0" fontId="55" fillId="0" borderId="67" xfId="0" applyFont="1" applyBorder="1" applyAlignment="1">
      <alignment horizontal="right" vertical="center" shrinkToFit="1"/>
    </xf>
    <xf numFmtId="0" fontId="8" fillId="0" borderId="67" xfId="0" applyFont="1" applyBorder="1" applyAlignment="1">
      <alignment horizontal="center" vertical="center" shrinkToFit="1"/>
    </xf>
    <xf numFmtId="0" fontId="55" fillId="0" borderId="67" xfId="0" applyFont="1" applyBorder="1" applyAlignment="1">
      <alignment vertical="center" shrinkToFit="1"/>
    </xf>
    <xf numFmtId="0" fontId="8" fillId="0" borderId="56" xfId="0" applyFont="1" applyBorder="1" applyAlignment="1">
      <alignment horizontal="center" vertical="center" shrinkToFit="1"/>
    </xf>
    <xf numFmtId="0" fontId="54" fillId="0" borderId="55" xfId="0" applyFont="1" applyBorder="1" applyAlignment="1">
      <alignment vertical="center" shrinkToFit="1"/>
    </xf>
    <xf numFmtId="0" fontId="54" fillId="0" borderId="56" xfId="0" applyFont="1" applyBorder="1" applyAlignment="1">
      <alignment vertical="center" shrinkToFit="1"/>
    </xf>
    <xf numFmtId="0" fontId="54" fillId="0" borderId="65" xfId="0" applyFont="1" applyBorder="1" applyAlignment="1">
      <alignment vertical="center" shrinkToFit="1"/>
    </xf>
    <xf numFmtId="0" fontId="8" fillId="0" borderId="65" xfId="0" applyFont="1" applyBorder="1" applyAlignment="1">
      <alignment horizontal="center" vertical="center"/>
    </xf>
    <xf numFmtId="0" fontId="105" fillId="0" borderId="0" xfId="0" applyFont="1" applyAlignment="1">
      <alignment horizontal="center" vertical="center"/>
    </xf>
    <xf numFmtId="0" fontId="106" fillId="0" borderId="0" xfId="0" applyFont="1" applyAlignment="1">
      <alignment horizontal="center" vertical="center"/>
    </xf>
    <xf numFmtId="0" fontId="105" fillId="0" borderId="0" xfId="0" applyFont="1" applyAlignment="1">
      <alignment horizontal="left" vertical="center"/>
    </xf>
    <xf numFmtId="0" fontId="5" fillId="0" borderId="0" xfId="0" applyFont="1" applyAlignment="1">
      <alignment horizontal="center" vertical="center"/>
    </xf>
    <xf numFmtId="0" fontId="22" fillId="0" borderId="0" xfId="0" applyFont="1" applyAlignment="1">
      <alignment horizontal="center" vertical="center"/>
    </xf>
    <xf numFmtId="0" fontId="8" fillId="0" borderId="0" xfId="0" applyFont="1" applyAlignment="1">
      <alignment horizontal="left" vertical="center"/>
    </xf>
    <xf numFmtId="0" fontId="8" fillId="0" borderId="17" xfId="0" applyFont="1" applyBorder="1" applyAlignment="1">
      <alignment horizontal="left" vertical="center"/>
    </xf>
    <xf numFmtId="0" fontId="8" fillId="0" borderId="57" xfId="0" applyFont="1" applyBorder="1" applyAlignment="1">
      <alignment horizontal="center" vertical="center" wrapText="1"/>
    </xf>
    <xf numFmtId="0" fontId="8" fillId="0" borderId="15" xfId="0" applyFont="1" applyBorder="1" applyAlignment="1">
      <alignment horizontal="center" vertical="center"/>
    </xf>
    <xf numFmtId="0" fontId="8" fillId="0" borderId="53" xfId="0" applyFont="1" applyBorder="1" applyAlignment="1">
      <alignment horizontal="center" vertical="center"/>
    </xf>
    <xf numFmtId="0" fontId="8" fillId="0" borderId="70" xfId="0" applyFont="1" applyBorder="1" applyAlignment="1">
      <alignment horizontal="center" vertical="center"/>
    </xf>
    <xf numFmtId="0" fontId="8" fillId="0" borderId="71" xfId="0" applyFont="1" applyBorder="1" applyAlignment="1">
      <alignment horizontal="center" vertical="center"/>
    </xf>
    <xf numFmtId="0" fontId="25" fillId="0" borderId="0" xfId="0" applyFont="1" applyAlignment="1">
      <alignment horizontal="center" vertical="center"/>
    </xf>
    <xf numFmtId="0" fontId="4" fillId="0" borderId="0" xfId="0" applyFont="1"/>
    <xf numFmtId="0" fontId="6" fillId="0" borderId="0" xfId="0" applyFont="1" applyAlignment="1">
      <alignment horizontal="center" vertical="center"/>
    </xf>
    <xf numFmtId="0" fontId="8" fillId="0" borderId="18" xfId="0" applyFont="1" applyBorder="1" applyAlignment="1">
      <alignment horizontal="left" vertical="center"/>
    </xf>
    <xf numFmtId="0" fontId="8" fillId="0" borderId="0" xfId="0" applyFont="1" applyAlignment="1">
      <alignment horizontal="center"/>
    </xf>
    <xf numFmtId="0" fontId="8" fillId="0" borderId="22" xfId="0" applyFont="1" applyBorder="1" applyAlignment="1">
      <alignment horizontal="center"/>
    </xf>
    <xf numFmtId="0" fontId="22" fillId="0" borderId="0" xfId="0" applyFont="1" applyAlignment="1">
      <alignment horizontal="left" vertical="center"/>
    </xf>
    <xf numFmtId="0" fontId="19" fillId="0" borderId="55" xfId="0" applyFont="1" applyBorder="1" applyAlignment="1">
      <alignment horizontal="center" vertical="center" shrinkToFit="1"/>
    </xf>
    <xf numFmtId="0" fontId="19" fillId="0" borderId="56" xfId="0" applyFont="1" applyBorder="1" applyAlignment="1">
      <alignment horizontal="center" vertical="center" shrinkToFit="1"/>
    </xf>
    <xf numFmtId="0" fontId="8" fillId="0" borderId="57" xfId="0" applyFont="1" applyBorder="1" applyAlignment="1">
      <alignment horizontal="center" vertical="center"/>
    </xf>
    <xf numFmtId="0" fontId="8" fillId="0" borderId="68" xfId="0" applyFont="1" applyBorder="1" applyAlignment="1">
      <alignment horizontal="center" vertical="center"/>
    </xf>
    <xf numFmtId="0" fontId="8" fillId="0" borderId="69" xfId="0" applyFont="1" applyBorder="1" applyAlignment="1">
      <alignment horizontal="center"/>
    </xf>
    <xf numFmtId="0" fontId="8" fillId="0" borderId="57" xfId="0" applyFont="1" applyBorder="1" applyAlignment="1">
      <alignment horizontal="center"/>
    </xf>
    <xf numFmtId="0" fontId="8" fillId="0" borderId="73" xfId="0" applyFont="1" applyBorder="1" applyAlignment="1">
      <alignment horizontal="center" vertical="top"/>
    </xf>
    <xf numFmtId="0" fontId="8" fillId="0" borderId="58" xfId="0" applyFont="1" applyBorder="1" applyAlignment="1">
      <alignment horizontal="center" vertical="top"/>
    </xf>
    <xf numFmtId="0" fontId="54" fillId="0" borderId="54" xfId="0" applyFont="1" applyBorder="1" applyAlignment="1">
      <alignment horizontal="center" vertical="center" shrinkToFit="1"/>
    </xf>
    <xf numFmtId="0" fontId="54" fillId="0" borderId="73" xfId="0" applyFont="1" applyBorder="1" applyAlignment="1">
      <alignment horizontal="center" vertical="center" shrinkToFit="1"/>
    </xf>
    <xf numFmtId="0" fontId="54" fillId="0" borderId="55" xfId="0" applyFont="1" applyBorder="1" applyAlignment="1">
      <alignment horizontal="center" vertical="center" shrinkToFit="1"/>
    </xf>
    <xf numFmtId="0" fontId="54" fillId="0" borderId="56" xfId="0" applyFont="1" applyBorder="1" applyAlignment="1">
      <alignment horizontal="center" vertical="center" shrinkToFit="1"/>
    </xf>
    <xf numFmtId="0" fontId="53" fillId="0" borderId="53" xfId="0" applyFont="1" applyBorder="1" applyAlignment="1">
      <alignment horizontal="center" vertical="center" shrinkToFit="1"/>
    </xf>
    <xf numFmtId="0" fontId="53" fillId="0" borderId="69" xfId="0" applyFont="1" applyBorder="1" applyAlignment="1">
      <alignment horizontal="center" vertical="center" shrinkToFit="1"/>
    </xf>
    <xf numFmtId="0" fontId="8" fillId="0" borderId="0" xfId="0" applyFont="1" applyAlignment="1">
      <alignment horizontal="distributed"/>
    </xf>
    <xf numFmtId="0" fontId="56" fillId="0" borderId="22" xfId="0" applyFont="1" applyBorder="1" applyAlignment="1">
      <alignment shrinkToFit="1"/>
    </xf>
    <xf numFmtId="0" fontId="19" fillId="0" borderId="71" xfId="0" applyFont="1" applyBorder="1" applyAlignment="1">
      <alignment horizontal="center" vertical="center" shrinkToFit="1"/>
    </xf>
    <xf numFmtId="0" fontId="19" fillId="0" borderId="72" xfId="0" applyFont="1" applyBorder="1" applyAlignment="1">
      <alignment horizontal="center" vertical="center" shrinkToFit="1"/>
    </xf>
    <xf numFmtId="0" fontId="19" fillId="0" borderId="54" xfId="0" applyFont="1" applyBorder="1" applyAlignment="1">
      <alignment horizontal="center" vertical="center" shrinkToFit="1"/>
    </xf>
    <xf numFmtId="0" fontId="19" fillId="0" borderId="73" xfId="0" applyFont="1" applyBorder="1" applyAlignment="1">
      <alignment horizontal="center" vertical="center" shrinkToFit="1"/>
    </xf>
    <xf numFmtId="0" fontId="55" fillId="0" borderId="15" xfId="0" applyFont="1" applyBorder="1" applyAlignment="1">
      <alignment vertical="center" shrinkToFit="1"/>
    </xf>
    <xf numFmtId="0" fontId="55" fillId="0" borderId="16" xfId="0" applyFont="1" applyBorder="1" applyAlignment="1">
      <alignment vertical="center" shrinkToFit="1"/>
    </xf>
    <xf numFmtId="0" fontId="57" fillId="0" borderId="0" xfId="0" applyFont="1" applyAlignment="1">
      <alignment horizontal="center" vertical="center" shrinkToFit="1"/>
    </xf>
    <xf numFmtId="0" fontId="56" fillId="0" borderId="26" xfId="0" applyFont="1" applyBorder="1" applyAlignment="1">
      <alignment horizontal="center"/>
    </xf>
    <xf numFmtId="0" fontId="8" fillId="0" borderId="0" xfId="0" applyFont="1" applyAlignment="1">
      <alignment vertical="center"/>
    </xf>
    <xf numFmtId="0" fontId="12" fillId="0" borderId="0" xfId="0" applyFont="1" applyAlignment="1">
      <alignment horizontal="center" shrinkToFit="1"/>
    </xf>
    <xf numFmtId="0" fontId="23" fillId="0" borderId="0" xfId="0" applyFont="1" applyAlignment="1">
      <alignment horizontal="center"/>
    </xf>
    <xf numFmtId="0" fontId="8" fillId="0" borderId="58" xfId="0" applyFont="1" applyBorder="1" applyAlignment="1">
      <alignment horizontal="center" vertical="center"/>
    </xf>
    <xf numFmtId="0" fontId="8" fillId="0" borderId="16" xfId="0" applyFont="1" applyBorder="1" applyAlignment="1">
      <alignment horizontal="center" vertical="center"/>
    </xf>
    <xf numFmtId="0" fontId="8" fillId="0" borderId="0" xfId="0" applyFont="1" applyAlignment="1">
      <alignment horizontal="left"/>
    </xf>
    <xf numFmtId="0" fontId="8" fillId="0" borderId="16" xfId="0" applyFont="1" applyBorder="1" applyAlignment="1">
      <alignment horizontal="left"/>
    </xf>
    <xf numFmtId="0" fontId="4" fillId="0" borderId="16" xfId="0" applyFont="1" applyBorder="1" applyAlignment="1">
      <alignment horizontal="left" indent="1"/>
    </xf>
    <xf numFmtId="0" fontId="8" fillId="0" borderId="16" xfId="0" applyFont="1" applyBorder="1" applyAlignment="1">
      <alignment horizontal="center"/>
    </xf>
    <xf numFmtId="0" fontId="58" fillId="0" borderId="16" xfId="0" applyFont="1" applyBorder="1" applyAlignment="1">
      <alignment horizontal="center"/>
    </xf>
    <xf numFmtId="0" fontId="58" fillId="0" borderId="16" xfId="0" applyFont="1" applyBorder="1" applyAlignment="1">
      <alignment horizontal="left" indent="1"/>
    </xf>
    <xf numFmtId="0" fontId="8" fillId="0" borderId="22" xfId="0" applyFont="1" applyBorder="1" applyAlignment="1">
      <alignment horizontal="left"/>
    </xf>
    <xf numFmtId="0" fontId="58" fillId="0" borderId="22" xfId="0" applyFont="1" applyBorder="1" applyAlignment="1">
      <alignment shrinkToFit="1"/>
    </xf>
    <xf numFmtId="0" fontId="26" fillId="0" borderId="22" xfId="0" applyFont="1" applyBorder="1" applyAlignment="1">
      <alignment horizontal="center"/>
    </xf>
    <xf numFmtId="0" fontId="8" fillId="0" borderId="16" xfId="0" applyFont="1" applyBorder="1" applyAlignment="1">
      <alignment vertical="center"/>
    </xf>
    <xf numFmtId="0" fontId="19" fillId="0" borderId="57" xfId="0" applyFont="1" applyBorder="1" applyAlignment="1">
      <alignment vertical="center" shrinkToFit="1"/>
    </xf>
    <xf numFmtId="0" fontId="19" fillId="0" borderId="15" xfId="0" applyFont="1" applyBorder="1" applyAlignment="1">
      <alignment vertical="center" shrinkToFit="1"/>
    </xf>
    <xf numFmtId="0" fontId="19" fillId="0" borderId="58" xfId="0" applyFont="1" applyBorder="1" applyAlignment="1">
      <alignment vertical="center" shrinkToFit="1"/>
    </xf>
    <xf numFmtId="0" fontId="19" fillId="0" borderId="16" xfId="0" applyFont="1" applyBorder="1" applyAlignment="1">
      <alignment vertical="center" shrinkToFit="1"/>
    </xf>
    <xf numFmtId="0" fontId="8" fillId="0" borderId="0" xfId="0" applyFont="1" applyAlignment="1">
      <alignment horizontal="left" shrinkToFit="1"/>
    </xf>
    <xf numFmtId="0" fontId="25" fillId="0" borderId="0" xfId="0" applyFont="1" applyAlignment="1">
      <alignment horizontal="center" vertical="top"/>
    </xf>
    <xf numFmtId="0" fontId="25" fillId="0" borderId="15" xfId="0" applyFont="1" applyBorder="1" applyAlignment="1">
      <alignment horizontal="center" vertical="center"/>
    </xf>
    <xf numFmtId="0" fontId="26" fillId="0" borderId="0" xfId="0" applyFont="1" applyAlignment="1">
      <alignment horizontal="center" vertical="center"/>
    </xf>
    <xf numFmtId="0" fontId="9" fillId="0" borderId="15" xfId="0" applyFont="1" applyBorder="1" applyAlignment="1">
      <alignment horizontal="center" vertical="center"/>
    </xf>
    <xf numFmtId="0" fontId="9" fillId="0" borderId="16" xfId="0" applyFont="1" applyBorder="1" applyAlignment="1">
      <alignment horizontal="center" vertical="center"/>
    </xf>
    <xf numFmtId="0" fontId="19" fillId="0" borderId="20" xfId="0" applyFont="1" applyBorder="1" applyAlignment="1">
      <alignment vertical="center" shrinkToFit="1"/>
    </xf>
    <xf numFmtId="0" fontId="19" fillId="0" borderId="59" xfId="0" applyFont="1" applyBorder="1" applyAlignment="1">
      <alignment vertical="center" shrinkToFit="1"/>
    </xf>
    <xf numFmtId="0" fontId="50" fillId="0" borderId="0" xfId="0" applyFont="1" applyAlignment="1">
      <alignment horizontal="center" vertical="center"/>
    </xf>
    <xf numFmtId="0" fontId="7" fillId="0" borderId="0" xfId="0" applyFont="1" applyAlignment="1">
      <alignment vertical="center"/>
    </xf>
    <xf numFmtId="0" fontId="5" fillId="0" borderId="0" xfId="0" applyFont="1" applyAlignment="1">
      <alignment horizontal="right" vertical="center" shrinkToFit="1"/>
    </xf>
    <xf numFmtId="0" fontId="59" fillId="0" borderId="0" xfId="0" applyFont="1" applyAlignment="1">
      <alignment horizontal="center" vertical="center"/>
    </xf>
    <xf numFmtId="0" fontId="9" fillId="0" borderId="0" xfId="0" applyFont="1" applyAlignment="1">
      <alignment horizontal="center" vertical="center"/>
    </xf>
    <xf numFmtId="0" fontId="59" fillId="0" borderId="0" xfId="0" applyFont="1" applyAlignment="1">
      <alignment horizontal="left" vertical="center"/>
    </xf>
    <xf numFmtId="0" fontId="58" fillId="0" borderId="95" xfId="0" applyFont="1" applyBorder="1" applyAlignment="1">
      <alignment horizontal="left" wrapText="1" shrinkToFit="1"/>
    </xf>
    <xf numFmtId="0" fontId="58" fillId="0" borderId="22" xfId="0" applyFont="1" applyBorder="1" applyAlignment="1">
      <alignment horizontal="left" wrapText="1" shrinkToFit="1"/>
    </xf>
    <xf numFmtId="0" fontId="4" fillId="0" borderId="16" xfId="0" applyFont="1" applyBorder="1" applyAlignment="1">
      <alignment horizontal="left"/>
    </xf>
    <xf numFmtId="0" fontId="58" fillId="0" borderId="16" xfId="0" applyFont="1" applyBorder="1" applyAlignment="1">
      <alignment horizontal="left"/>
    </xf>
    <xf numFmtId="0" fontId="58" fillId="0" borderId="22" xfId="0" applyFont="1" applyBorder="1" applyAlignment="1">
      <alignment wrapText="1" shrinkToFit="1"/>
    </xf>
    <xf numFmtId="0" fontId="58" fillId="0" borderId="16" xfId="0" applyFont="1" applyBorder="1"/>
    <xf numFmtId="0" fontId="8" fillId="0" borderId="94" xfId="0" applyFont="1" applyBorder="1" applyAlignment="1">
      <alignment horizontal="center" vertical="center"/>
    </xf>
    <xf numFmtId="0" fontId="8" fillId="0" borderId="95" xfId="0" applyFont="1" applyBorder="1" applyAlignment="1">
      <alignment horizontal="center" vertical="center"/>
    </xf>
    <xf numFmtId="0" fontId="8" fillId="0" borderId="96" xfId="0" applyFont="1" applyBorder="1" applyAlignment="1">
      <alignment horizontal="center" vertical="center"/>
    </xf>
    <xf numFmtId="0" fontId="19" fillId="0" borderId="89" xfId="0" applyFont="1" applyBorder="1" applyAlignment="1">
      <alignment horizontal="center" vertical="center"/>
    </xf>
    <xf numFmtId="0" fontId="19" fillId="0" borderId="38" xfId="0" applyFont="1" applyBorder="1" applyAlignment="1">
      <alignment horizontal="center" vertical="center"/>
    </xf>
    <xf numFmtId="0" fontId="19" fillId="0" borderId="39" xfId="0" applyFont="1" applyBorder="1" applyAlignment="1">
      <alignment horizontal="center" vertical="center"/>
    </xf>
    <xf numFmtId="0" fontId="19" fillId="0" borderId="70" xfId="0" applyFont="1" applyBorder="1" applyAlignment="1">
      <alignment horizontal="center" vertical="center"/>
    </xf>
    <xf numFmtId="0" fontId="19" fillId="0" borderId="0" xfId="0" applyFont="1" applyAlignment="1">
      <alignment horizontal="center" vertical="center"/>
    </xf>
    <xf numFmtId="0" fontId="19" fillId="0" borderId="17" xfId="0" applyFont="1" applyBorder="1" applyAlignment="1">
      <alignment horizontal="center" vertical="center"/>
    </xf>
    <xf numFmtId="0" fontId="19" fillId="0" borderId="90" xfId="0" applyFont="1" applyBorder="1" applyAlignment="1">
      <alignment horizontal="center" vertical="center"/>
    </xf>
    <xf numFmtId="0" fontId="19" fillId="0" borderId="22" xfId="0" applyFont="1" applyBorder="1" applyAlignment="1">
      <alignment horizontal="center" vertical="center"/>
    </xf>
    <xf numFmtId="0" fontId="19" fillId="0" borderId="23" xfId="0" applyFont="1" applyBorder="1" applyAlignment="1">
      <alignment horizontal="center" vertical="center"/>
    </xf>
    <xf numFmtId="0" fontId="19" fillId="0" borderId="95" xfId="0" applyFont="1" applyBorder="1" applyAlignment="1">
      <alignment horizontal="center" vertical="center" shrinkToFit="1"/>
    </xf>
    <xf numFmtId="0" fontId="66" fillId="0" borderId="0" xfId="0" applyFont="1" applyAlignment="1">
      <alignment horizontal="center"/>
    </xf>
    <xf numFmtId="0" fontId="19" fillId="0" borderId="15" xfId="0" applyFont="1" applyBorder="1" applyAlignment="1">
      <alignment horizontal="center" vertical="center" shrinkToFit="1"/>
    </xf>
    <xf numFmtId="0" fontId="8" fillId="0" borderId="93" xfId="0" applyFont="1" applyBorder="1" applyAlignment="1">
      <alignment horizontal="center"/>
    </xf>
    <xf numFmtId="0" fontId="8" fillId="0" borderId="54" xfId="0" applyFont="1" applyBorder="1" applyAlignment="1">
      <alignment horizontal="center"/>
    </xf>
    <xf numFmtId="0" fontId="53" fillId="0" borderId="58" xfId="0" applyFont="1" applyBorder="1" applyAlignment="1">
      <alignment horizontal="center"/>
    </xf>
    <xf numFmtId="0" fontId="53" fillId="0" borderId="16" xfId="0" applyFont="1" applyBorder="1" applyAlignment="1">
      <alignment horizontal="center"/>
    </xf>
    <xf numFmtId="0" fontId="53" fillId="0" borderId="54" xfId="0" applyFont="1" applyBorder="1" applyAlignment="1">
      <alignment horizontal="center"/>
    </xf>
    <xf numFmtId="0" fontId="7" fillId="0" borderId="70" xfId="0" applyFont="1" applyBorder="1" applyAlignment="1">
      <alignment horizontal="center" vertical="center"/>
    </xf>
    <xf numFmtId="0" fontId="7" fillId="0" borderId="0" xfId="0" applyFont="1" applyAlignment="1">
      <alignment horizontal="center" vertical="center"/>
    </xf>
    <xf numFmtId="0" fontId="7" fillId="0" borderId="71" xfId="0" applyFont="1" applyBorder="1" applyAlignment="1">
      <alignment horizontal="center" vertical="center"/>
    </xf>
    <xf numFmtId="0" fontId="19" fillId="0" borderId="0" xfId="0" applyFont="1" applyAlignment="1">
      <alignment horizontal="right" vertical="center"/>
    </xf>
    <xf numFmtId="0" fontId="8" fillId="0" borderId="54" xfId="0" applyFont="1" applyBorder="1" applyAlignment="1">
      <alignment horizontal="center" vertical="center"/>
    </xf>
    <xf numFmtId="0" fontId="8" fillId="0" borderId="73" xfId="0" applyFont="1" applyBorder="1" applyAlignment="1">
      <alignment horizontal="center" vertical="center"/>
    </xf>
    <xf numFmtId="0" fontId="7" fillId="0" borderId="17" xfId="0" applyFont="1" applyBorder="1" applyAlignment="1">
      <alignment horizontal="center" vertical="center"/>
    </xf>
    <xf numFmtId="0" fontId="19" fillId="0" borderId="68" xfId="0" applyFont="1" applyBorder="1" applyAlignment="1">
      <alignment horizontal="center" vertical="center" shrinkToFit="1"/>
    </xf>
    <xf numFmtId="0" fontId="19" fillId="0" borderId="67" xfId="0" applyFont="1" applyBorder="1" applyAlignment="1">
      <alignment horizontal="center" vertical="center" shrinkToFit="1"/>
    </xf>
    <xf numFmtId="0" fontId="7" fillId="0" borderId="89" xfId="0" applyFont="1" applyBorder="1" applyAlignment="1">
      <alignment horizontal="center" vertical="center"/>
    </xf>
    <xf numFmtId="0" fontId="7" fillId="0" borderId="38" xfId="0" applyFont="1" applyBorder="1" applyAlignment="1">
      <alignment horizontal="center" vertical="center"/>
    </xf>
    <xf numFmtId="0" fontId="7" fillId="0" borderId="91" xfId="0" applyFont="1" applyBorder="1" applyAlignment="1">
      <alignment horizontal="center" vertical="center"/>
    </xf>
    <xf numFmtId="0" fontId="7" fillId="0" borderId="90" xfId="0" applyFont="1" applyBorder="1" applyAlignment="1">
      <alignment horizontal="center" vertical="center"/>
    </xf>
    <xf numFmtId="0" fontId="7" fillId="0" borderId="22" xfId="0" applyFont="1" applyBorder="1" applyAlignment="1">
      <alignment horizontal="center" vertical="center"/>
    </xf>
    <xf numFmtId="0" fontId="7" fillId="0" borderId="92" xfId="0" applyFont="1" applyBorder="1" applyAlignment="1">
      <alignment horizontal="center" vertical="center"/>
    </xf>
    <xf numFmtId="0" fontId="82" fillId="0" borderId="0" xfId="0" applyFont="1" applyAlignment="1">
      <alignment horizontal="left" vertical="center"/>
    </xf>
    <xf numFmtId="0" fontId="4" fillId="0" borderId="38" xfId="0" applyFont="1" applyBorder="1" applyAlignment="1">
      <alignment horizontal="left"/>
    </xf>
    <xf numFmtId="0" fontId="58" fillId="0" borderId="0" xfId="0" applyFont="1" applyAlignment="1">
      <alignment horizontal="center"/>
    </xf>
    <xf numFmtId="0" fontId="8" fillId="0" borderId="0" xfId="0" applyFont="1" applyAlignment="1">
      <alignment horizontal="distributed" vertical="center"/>
    </xf>
    <xf numFmtId="0" fontId="56" fillId="0" borderId="22" xfId="0" applyFont="1" applyBorder="1" applyAlignment="1">
      <alignment horizontal="center" shrinkToFit="1"/>
    </xf>
    <xf numFmtId="0" fontId="18" fillId="0" borderId="0" xfId="0" applyFont="1" applyAlignment="1">
      <alignment horizontal="center" vertical="center"/>
    </xf>
    <xf numFmtId="0" fontId="0" fillId="0" borderId="0" xfId="0" quotePrefix="1" applyAlignment="1">
      <alignment horizontal="center" vertical="center"/>
    </xf>
    <xf numFmtId="0" fontId="0" fillId="0" borderId="0" xfId="0" applyAlignment="1">
      <alignment horizontal="center" vertical="center"/>
    </xf>
    <xf numFmtId="0" fontId="52" fillId="0" borderId="40" xfId="0" applyFont="1" applyBorder="1" applyAlignment="1">
      <alignment vertical="center" shrinkToFit="1"/>
    </xf>
    <xf numFmtId="0" fontId="52" fillId="0" borderId="41" xfId="0" applyFont="1" applyBorder="1" applyAlignment="1">
      <alignment vertical="center" shrinkToFit="1"/>
    </xf>
    <xf numFmtId="0" fontId="12" fillId="0" borderId="75" xfId="0" applyFont="1" applyBorder="1" applyAlignment="1">
      <alignment vertical="center" shrinkToFit="1"/>
    </xf>
    <xf numFmtId="0" fontId="12" fillId="0" borderId="76" xfId="0" applyFont="1" applyBorder="1" applyAlignment="1">
      <alignment vertical="center" shrinkToFit="1"/>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0" xfId="0" applyAlignment="1">
      <alignment vertical="center" shrinkToFit="1"/>
    </xf>
    <xf numFmtId="0" fontId="14" fillId="0" borderId="78" xfId="0" applyFont="1" applyBorder="1" applyAlignment="1">
      <alignment vertical="center"/>
    </xf>
    <xf numFmtId="0" fontId="14" fillId="0" borderId="45" xfId="0" applyFont="1" applyBorder="1" applyAlignment="1">
      <alignment vertical="center"/>
    </xf>
    <xf numFmtId="0" fontId="12" fillId="0" borderId="79" xfId="0" applyFont="1" applyBorder="1" applyAlignment="1">
      <alignment vertical="center" shrinkToFit="1"/>
    </xf>
    <xf numFmtId="0" fontId="52" fillId="0" borderId="77" xfId="0" applyFont="1" applyBorder="1" applyAlignment="1">
      <alignment vertical="center" shrinkToFit="1"/>
    </xf>
    <xf numFmtId="0" fontId="12" fillId="0" borderId="0" xfId="0" applyFont="1" applyAlignment="1">
      <alignment horizontal="center" vertical="center" shrinkToFit="1"/>
    </xf>
    <xf numFmtId="0" fontId="12" fillId="0" borderId="0" xfId="0" applyFont="1" applyAlignment="1">
      <alignment horizontal="center" vertical="center"/>
    </xf>
    <xf numFmtId="0" fontId="12" fillId="0" borderId="95" xfId="0" applyFont="1" applyBorder="1" applyAlignment="1">
      <alignment vertical="center" shrinkToFit="1"/>
    </xf>
    <xf numFmtId="0" fontId="12" fillId="0" borderId="100" xfId="0" applyFont="1" applyBorder="1" applyAlignment="1">
      <alignment vertical="center" shrinkToFit="1"/>
    </xf>
    <xf numFmtId="0" fontId="52" fillId="0" borderId="16" xfId="0" applyFont="1" applyBorder="1" applyAlignment="1">
      <alignment vertical="center" shrinkToFit="1"/>
    </xf>
    <xf numFmtId="0" fontId="52" fillId="0" borderId="98" xfId="0" applyFont="1" applyBorder="1" applyAlignment="1">
      <alignment vertical="center" shrinkToFit="1"/>
    </xf>
    <xf numFmtId="20" fontId="97" fillId="0" borderId="0" xfId="46" applyNumberFormat="1" applyFont="1" applyAlignment="1">
      <alignment horizontal="center" vertical="center" shrinkToFit="1"/>
    </xf>
    <xf numFmtId="0" fontId="102" fillId="0" borderId="0" xfId="46" applyFont="1" applyAlignment="1">
      <alignment horizontal="left" vertical="center" shrinkToFit="1"/>
    </xf>
    <xf numFmtId="0" fontId="102" fillId="0" borderId="0" xfId="46" applyFont="1" applyAlignment="1">
      <alignment vertical="center" shrinkToFit="1"/>
    </xf>
    <xf numFmtId="0" fontId="77" fillId="0" borderId="21" xfId="45" applyBorder="1" applyAlignment="1">
      <alignment horizontal="center" vertical="center" shrinkToFit="1"/>
    </xf>
    <xf numFmtId="0" fontId="77" fillId="0" borderId="22" xfId="45" applyBorder="1" applyAlignment="1">
      <alignment horizontal="center" vertical="center" shrinkToFit="1"/>
    </xf>
    <xf numFmtId="0" fontId="77" fillId="0" borderId="23" xfId="45" applyBorder="1" applyAlignment="1">
      <alignment horizontal="center" vertical="center" shrinkToFit="1"/>
    </xf>
    <xf numFmtId="0" fontId="77" fillId="0" borderId="113" xfId="45" applyBorder="1" applyAlignment="1">
      <alignment horizontal="center" vertical="center" shrinkToFit="1"/>
    </xf>
    <xf numFmtId="0" fontId="77" fillId="0" borderId="111" xfId="45" applyBorder="1" applyAlignment="1">
      <alignment horizontal="center" vertical="center" shrinkToFit="1"/>
    </xf>
    <xf numFmtId="0" fontId="77" fillId="0" borderId="112" xfId="45" applyBorder="1" applyAlignment="1">
      <alignment horizontal="center" vertical="center" shrinkToFit="1"/>
    </xf>
    <xf numFmtId="0" fontId="77" fillId="0" borderId="37" xfId="45" applyBorder="1" applyAlignment="1">
      <alignment horizontal="center" vertical="center" shrinkToFit="1"/>
    </xf>
    <xf numFmtId="0" fontId="77" fillId="0" borderId="101" xfId="45" applyBorder="1" applyAlignment="1">
      <alignment horizontal="center" vertical="center" shrinkToFit="1"/>
    </xf>
    <xf numFmtId="0" fontId="77" fillId="0" borderId="153" xfId="45" applyBorder="1" applyAlignment="1">
      <alignment horizontal="center" vertical="center" shrinkToFit="1"/>
    </xf>
    <xf numFmtId="0" fontId="77" fillId="0" borderId="21" xfId="45" applyBorder="1" applyAlignment="1">
      <alignment horizontal="center" vertical="top"/>
    </xf>
    <xf numFmtId="0" fontId="77" fillId="0" borderId="23" xfId="45" applyBorder="1" applyAlignment="1">
      <alignment horizontal="center" vertical="top"/>
    </xf>
    <xf numFmtId="0" fontId="77" fillId="0" borderId="113" xfId="45" applyBorder="1" applyAlignment="1">
      <alignment horizontal="center"/>
    </xf>
    <xf numFmtId="0" fontId="77" fillId="0" borderId="112" xfId="45" applyBorder="1" applyAlignment="1">
      <alignment horizontal="center"/>
    </xf>
    <xf numFmtId="0" fontId="77" fillId="0" borderId="18" xfId="45" applyBorder="1" applyAlignment="1">
      <alignment horizontal="center"/>
    </xf>
    <xf numFmtId="0" fontId="77" fillId="0" borderId="17" xfId="45" applyBorder="1" applyAlignment="1">
      <alignment horizontal="center"/>
    </xf>
    <xf numFmtId="0" fontId="74" fillId="0" borderId="0" xfId="45" applyFont="1" applyAlignment="1">
      <alignment horizontal="center" vertical="center"/>
    </xf>
    <xf numFmtId="0" fontId="74" fillId="0" borderId="82" xfId="45" applyFont="1" applyBorder="1" applyAlignment="1">
      <alignment horizontal="distributed" vertical="center"/>
    </xf>
    <xf numFmtId="0" fontId="77" fillId="0" borderId="146" xfId="45" applyBorder="1" applyAlignment="1">
      <alignment horizontal="distributed" vertical="center"/>
    </xf>
    <xf numFmtId="0" fontId="77" fillId="0" borderId="148" xfId="45" applyBorder="1" applyAlignment="1">
      <alignment horizontal="distributed" vertical="center"/>
    </xf>
    <xf numFmtId="0" fontId="80" fillId="0" borderId="114" xfId="45" applyFont="1" applyBorder="1" applyAlignment="1">
      <alignment horizontal="distributed" vertical="center"/>
    </xf>
    <xf numFmtId="0" fontId="74" fillId="0" borderId="18" xfId="45" applyFont="1" applyBorder="1" applyAlignment="1">
      <alignment horizontal="left"/>
    </xf>
    <xf numFmtId="0" fontId="74" fillId="0" borderId="0" xfId="45" applyFont="1" applyAlignment="1">
      <alignment horizontal="left"/>
    </xf>
    <xf numFmtId="0" fontId="80" fillId="0" borderId="146" xfId="45" applyFont="1" applyBorder="1" applyAlignment="1">
      <alignment horizontal="distributed" vertical="center" wrapText="1"/>
    </xf>
    <xf numFmtId="0" fontId="80" fillId="0" borderId="149" xfId="45" applyFont="1" applyBorder="1" applyAlignment="1">
      <alignment horizontal="distributed" vertical="center"/>
    </xf>
    <xf numFmtId="0" fontId="77" fillId="0" borderId="146" xfId="45" applyBorder="1" applyAlignment="1">
      <alignment horizontal="left" vertical="center"/>
    </xf>
    <xf numFmtId="0" fontId="77" fillId="0" borderId="148" xfId="45" applyBorder="1" applyAlignment="1">
      <alignment horizontal="left" vertical="center"/>
    </xf>
    <xf numFmtId="0" fontId="77" fillId="0" borderId="149" xfId="45" applyBorder="1" applyAlignment="1">
      <alignment horizontal="left" vertical="center"/>
    </xf>
    <xf numFmtId="0" fontId="74" fillId="0" borderId="114" xfId="45" applyFont="1" applyBorder="1" applyAlignment="1">
      <alignment horizontal="distributed" vertical="center"/>
    </xf>
    <xf numFmtId="0" fontId="77" fillId="0" borderId="150" xfId="45" applyBorder="1" applyAlignment="1">
      <alignment horizontal="center"/>
    </xf>
    <xf numFmtId="0" fontId="77" fillId="0" borderId="151" xfId="45" applyBorder="1" applyAlignment="1">
      <alignment horizontal="center"/>
    </xf>
    <xf numFmtId="0" fontId="77" fillId="0" borderId="132" xfId="45" applyBorder="1" applyAlignment="1">
      <alignment horizontal="center"/>
    </xf>
    <xf numFmtId="0" fontId="77" fillId="0" borderId="137" xfId="45" applyBorder="1" applyAlignment="1">
      <alignment horizontal="center"/>
    </xf>
    <xf numFmtId="0" fontId="77" fillId="0" borderId="129" xfId="45" applyBorder="1" applyAlignment="1">
      <alignment horizontal="center"/>
    </xf>
    <xf numFmtId="0" fontId="77" fillId="0" borderId="134" xfId="45" applyBorder="1" applyAlignment="1">
      <alignment horizontal="center"/>
    </xf>
    <xf numFmtId="0" fontId="77" fillId="0" borderId="133" xfId="45" applyBorder="1" applyAlignment="1">
      <alignment horizontal="center"/>
    </xf>
    <xf numFmtId="0" fontId="77" fillId="0" borderId="138" xfId="45" applyBorder="1" applyAlignment="1">
      <alignment horizontal="center"/>
    </xf>
    <xf numFmtId="0" fontId="77" fillId="0" borderId="117" xfId="45" applyBorder="1" applyAlignment="1">
      <alignment horizontal="center"/>
    </xf>
    <xf numFmtId="0" fontId="77" fillId="0" borderId="82" xfId="45" applyBorder="1" applyAlignment="1">
      <alignment horizontal="center"/>
    </xf>
    <xf numFmtId="0" fontId="77" fillId="0" borderId="113" xfId="45" applyBorder="1" applyAlignment="1">
      <alignment horizontal="center" vertical="center"/>
    </xf>
    <xf numFmtId="0" fontId="77" fillId="0" borderId="37" xfId="45" applyBorder="1" applyAlignment="1">
      <alignment horizontal="center" vertical="center"/>
    </xf>
    <xf numFmtId="0" fontId="77" fillId="0" borderId="118" xfId="45" applyBorder="1" applyAlignment="1">
      <alignment horizontal="center" vertical="center"/>
    </xf>
    <xf numFmtId="0" fontId="77" fillId="0" borderId="43" xfId="45" applyBorder="1" applyAlignment="1">
      <alignment horizontal="center" vertical="center"/>
    </xf>
    <xf numFmtId="0" fontId="77" fillId="0" borderId="37" xfId="45" applyBorder="1" applyAlignment="1">
      <alignment horizontal="center" vertical="top"/>
    </xf>
    <xf numFmtId="0" fontId="77" fillId="0" borderId="153" xfId="45" applyBorder="1" applyAlignment="1">
      <alignment horizontal="center" vertical="top"/>
    </xf>
    <xf numFmtId="0" fontId="77" fillId="0" borderId="21" xfId="45" applyBorder="1" applyAlignment="1">
      <alignment horizontal="center"/>
    </xf>
    <xf numFmtId="0" fontId="77" fillId="0" borderId="131" xfId="45" applyBorder="1" applyAlignment="1">
      <alignment horizontal="center"/>
    </xf>
    <xf numFmtId="0" fontId="77" fillId="0" borderId="136" xfId="45" applyBorder="1" applyAlignment="1">
      <alignment horizontal="center"/>
    </xf>
    <xf numFmtId="0" fontId="77" fillId="0" borderId="116" xfId="45" applyBorder="1" applyAlignment="1">
      <alignment horizontal="center" vertical="center"/>
    </xf>
    <xf numFmtId="0" fontId="77" fillId="0" borderId="119" xfId="45" applyBorder="1" applyAlignment="1">
      <alignment horizontal="center" vertical="center"/>
    </xf>
    <xf numFmtId="0" fontId="77" fillId="0" borderId="126" xfId="45" applyBorder="1" applyAlignment="1">
      <alignment horizontal="left" vertical="center" shrinkToFit="1"/>
    </xf>
    <xf numFmtId="0" fontId="77" fillId="0" borderId="127" xfId="45" applyBorder="1" applyAlignment="1">
      <alignment horizontal="left" vertical="center" shrinkToFit="1"/>
    </xf>
    <xf numFmtId="0" fontId="77" fillId="0" borderId="128" xfId="45" applyBorder="1" applyAlignment="1">
      <alignment horizontal="left" vertical="center" shrinkToFit="1"/>
    </xf>
    <xf numFmtId="0" fontId="77" fillId="0" borderId="126" xfId="45" applyBorder="1" applyAlignment="1">
      <alignment horizontal="left" vertical="center"/>
    </xf>
    <xf numFmtId="0" fontId="77" fillId="0" borderId="127" xfId="45" applyBorder="1" applyAlignment="1">
      <alignment horizontal="left" vertical="center"/>
    </xf>
    <xf numFmtId="0" fontId="77" fillId="0" borderId="128" xfId="45" applyBorder="1" applyAlignment="1">
      <alignment horizontal="left" vertical="center"/>
    </xf>
    <xf numFmtId="0" fontId="81" fillId="0" borderId="132" xfId="45" applyFont="1" applyBorder="1" applyAlignment="1">
      <alignment horizontal="center" vertical="top" textRotation="255" shrinkToFit="1"/>
    </xf>
    <xf numFmtId="0" fontId="81" fillId="0" borderId="152" xfId="45" applyFont="1" applyBorder="1" applyAlignment="1">
      <alignment horizontal="center" vertical="top" textRotation="255" shrinkToFit="1"/>
    </xf>
    <xf numFmtId="0" fontId="77" fillId="0" borderId="126" xfId="45" applyBorder="1" applyAlignment="1">
      <alignment horizontal="center" vertical="center" shrinkToFit="1"/>
    </xf>
    <xf numFmtId="0" fontId="77" fillId="0" borderId="127" xfId="45" applyBorder="1" applyAlignment="1">
      <alignment horizontal="center" vertical="center" shrinkToFit="1"/>
    </xf>
    <xf numFmtId="0" fontId="77" fillId="0" borderId="128" xfId="45" applyBorder="1" applyAlignment="1">
      <alignment horizontal="center" vertical="center" shrinkToFit="1"/>
    </xf>
    <xf numFmtId="0" fontId="77" fillId="0" borderId="139" xfId="45" applyBorder="1" applyAlignment="1">
      <alignment horizontal="right" vertical="center" shrinkToFit="1"/>
    </xf>
    <xf numFmtId="0" fontId="77" fillId="0" borderId="140" xfId="45" applyBorder="1" applyAlignment="1">
      <alignment horizontal="right" vertical="center" shrinkToFit="1"/>
    </xf>
    <xf numFmtId="0" fontId="77" fillId="0" borderId="141" xfId="45" applyBorder="1" applyAlignment="1">
      <alignment horizontal="right" vertical="center" shrinkToFit="1"/>
    </xf>
    <xf numFmtId="0" fontId="77" fillId="0" borderId="139" xfId="45" applyBorder="1" applyAlignment="1">
      <alignment horizontal="left" vertical="center"/>
    </xf>
    <xf numFmtId="0" fontId="77" fillId="0" borderId="140" xfId="45" applyBorder="1" applyAlignment="1">
      <alignment horizontal="left" vertical="center"/>
    </xf>
    <xf numFmtId="0" fontId="77" fillId="0" borderId="141" xfId="45" applyBorder="1" applyAlignment="1">
      <alignment horizontal="left" vertical="center"/>
    </xf>
    <xf numFmtId="0" fontId="77" fillId="0" borderId="139" xfId="45" applyBorder="1" applyAlignment="1">
      <alignment horizontal="center" vertical="center" shrinkToFit="1"/>
    </xf>
    <xf numFmtId="0" fontId="77" fillId="0" borderId="140" xfId="45" applyBorder="1" applyAlignment="1">
      <alignment horizontal="center" vertical="center" shrinkToFit="1"/>
    </xf>
    <xf numFmtId="0" fontId="77" fillId="0" borderId="141" xfId="45" applyBorder="1" applyAlignment="1">
      <alignment horizontal="center" vertical="center" shrinkToFit="1"/>
    </xf>
    <xf numFmtId="0" fontId="77" fillId="0" borderId="21" xfId="45" applyBorder="1" applyAlignment="1">
      <alignment horizontal="center" vertical="center"/>
    </xf>
    <xf numFmtId="0" fontId="77" fillId="0" borderId="108" xfId="45" applyBorder="1" applyAlignment="1">
      <alignment horizontal="center" vertical="center"/>
    </xf>
    <xf numFmtId="0" fontId="81" fillId="0" borderId="137" xfId="45" applyFont="1" applyBorder="1" applyAlignment="1">
      <alignment horizontal="center" vertical="top" textRotation="255" shrinkToFit="1"/>
    </xf>
    <xf numFmtId="0" fontId="77" fillId="0" borderId="31" xfId="45" applyBorder="1" applyAlignment="1">
      <alignment horizontal="right" vertical="center" shrinkToFit="1"/>
    </xf>
    <xf numFmtId="0" fontId="77" fillId="0" borderId="32" xfId="45" applyBorder="1" applyAlignment="1">
      <alignment horizontal="right" vertical="center" shrinkToFit="1"/>
    </xf>
    <xf numFmtId="0" fontId="77" fillId="0" borderId="33" xfId="45" applyBorder="1" applyAlignment="1">
      <alignment horizontal="right" vertical="center" shrinkToFit="1"/>
    </xf>
    <xf numFmtId="0" fontId="77" fillId="0" borderId="31" xfId="45" applyBorder="1" applyAlignment="1">
      <alignment horizontal="left" vertical="center"/>
    </xf>
    <xf numFmtId="0" fontId="77" fillId="0" borderId="32" xfId="45" applyBorder="1" applyAlignment="1">
      <alignment horizontal="left" vertical="center"/>
    </xf>
    <xf numFmtId="0" fontId="77" fillId="0" borderId="33" xfId="45" applyBorder="1" applyAlignment="1">
      <alignment horizontal="left" vertical="center"/>
    </xf>
    <xf numFmtId="0" fontId="77" fillId="0" borderId="31" xfId="45" applyBorder="1" applyAlignment="1">
      <alignment horizontal="center" vertical="center" shrinkToFit="1"/>
    </xf>
    <xf numFmtId="0" fontId="77" fillId="0" borderId="32" xfId="45" applyBorder="1" applyAlignment="1">
      <alignment horizontal="center" vertical="center" shrinkToFit="1"/>
    </xf>
    <xf numFmtId="0" fontId="77" fillId="0" borderId="33" xfId="45" applyBorder="1" applyAlignment="1">
      <alignment horizontal="center" vertical="center" shrinkToFit="1"/>
    </xf>
    <xf numFmtId="0" fontId="77" fillId="0" borderId="18" xfId="45" applyBorder="1" applyAlignment="1">
      <alignment horizontal="center" vertical="top"/>
    </xf>
    <xf numFmtId="0" fontId="77" fillId="0" borderId="17" xfId="45" applyBorder="1" applyAlignment="1">
      <alignment horizontal="center" vertical="top"/>
    </xf>
    <xf numFmtId="0" fontId="77" fillId="0" borderId="107" xfId="45" applyBorder="1" applyAlignment="1">
      <alignment horizontal="center" vertical="center"/>
    </xf>
    <xf numFmtId="0" fontId="73" fillId="0" borderId="117" xfId="45" applyFont="1" applyBorder="1" applyAlignment="1">
      <alignment horizontal="center" vertical="center" shrinkToFit="1"/>
    </xf>
    <xf numFmtId="0" fontId="73" fillId="0" borderId="115" xfId="45" applyFont="1" applyBorder="1" applyAlignment="1">
      <alignment horizontal="center" vertical="center" shrinkToFit="1"/>
    </xf>
    <xf numFmtId="0" fontId="73" fillId="0" borderId="123" xfId="45" applyFont="1" applyBorder="1" applyAlignment="1">
      <alignment horizontal="center" vertical="center" shrinkToFit="1"/>
    </xf>
    <xf numFmtId="0" fontId="78" fillId="0" borderId="113" xfId="45" applyFont="1" applyBorder="1" applyAlignment="1">
      <alignment horizontal="center" vertical="center" wrapText="1"/>
    </xf>
    <xf numFmtId="0" fontId="78" fillId="0" borderId="111" xfId="45" applyFont="1" applyBorder="1" applyAlignment="1">
      <alignment horizontal="center" vertical="center"/>
    </xf>
    <xf numFmtId="0" fontId="78" fillId="0" borderId="118" xfId="45" applyFont="1" applyBorder="1" applyAlignment="1">
      <alignment horizontal="center" vertical="center"/>
    </xf>
    <xf numFmtId="0" fontId="78" fillId="0" borderId="18" xfId="45" applyFont="1" applyBorder="1" applyAlignment="1">
      <alignment horizontal="center" vertical="center"/>
    </xf>
    <xf numFmtId="0" fontId="78" fillId="0" borderId="0" xfId="45" applyFont="1" applyAlignment="1">
      <alignment horizontal="center" vertical="center"/>
    </xf>
    <xf numFmtId="0" fontId="78" fillId="0" borderId="46" xfId="45" applyFont="1" applyBorder="1" applyAlignment="1">
      <alignment horizontal="center" vertical="center"/>
    </xf>
    <xf numFmtId="0" fontId="78" fillId="0" borderId="121" xfId="45" applyFont="1" applyBorder="1" applyAlignment="1">
      <alignment horizontal="center" vertical="center"/>
    </xf>
    <xf numFmtId="0" fontId="78" fillId="0" borderId="101" xfId="45" applyFont="1" applyBorder="1" applyAlignment="1">
      <alignment horizontal="center" vertical="center"/>
    </xf>
    <xf numFmtId="0" fontId="78" fillId="0" borderId="106" xfId="45" applyFont="1" applyBorder="1" applyAlignment="1">
      <alignment horizontal="center" vertical="center"/>
    </xf>
    <xf numFmtId="0" fontId="73" fillId="0" borderId="113" xfId="45" applyFont="1" applyBorder="1" applyAlignment="1">
      <alignment horizontal="center" vertical="center"/>
    </xf>
    <xf numFmtId="0" fontId="73" fillId="0" borderId="111" xfId="45" applyFont="1" applyBorder="1" applyAlignment="1">
      <alignment horizontal="center" vertical="center"/>
    </xf>
    <xf numFmtId="0" fontId="73" fillId="0" borderId="112" xfId="45" applyFont="1" applyBorder="1" applyAlignment="1">
      <alignment horizontal="center" vertical="center"/>
    </xf>
    <xf numFmtId="0" fontId="73" fillId="0" borderId="21" xfId="45" applyFont="1" applyBorder="1" applyAlignment="1">
      <alignment horizontal="center" vertical="center"/>
    </xf>
    <xf numFmtId="0" fontId="73" fillId="0" borderId="22" xfId="45" applyFont="1" applyBorder="1" applyAlignment="1">
      <alignment horizontal="center" vertical="center"/>
    </xf>
    <xf numFmtId="0" fontId="73" fillId="0" borderId="23" xfId="45" applyFont="1" applyBorder="1" applyAlignment="1">
      <alignment horizontal="center" vertical="center"/>
    </xf>
    <xf numFmtId="0" fontId="80" fillId="0" borderId="21" xfId="45" applyFont="1" applyBorder="1" applyAlignment="1">
      <alignment horizontal="center" vertical="center"/>
    </xf>
    <xf numFmtId="0" fontId="80" fillId="0" borderId="22" xfId="45" applyFont="1" applyBorder="1" applyAlignment="1">
      <alignment horizontal="center" vertical="center"/>
    </xf>
    <xf numFmtId="0" fontId="80" fillId="0" borderId="23" xfId="45" applyFont="1" applyBorder="1" applyAlignment="1">
      <alignment horizontal="center" vertical="center"/>
    </xf>
    <xf numFmtId="0" fontId="81" fillId="0" borderId="129" xfId="45" applyFont="1" applyBorder="1" applyAlignment="1">
      <alignment horizontal="center" vertical="top" textRotation="255" shrinkToFit="1"/>
    </xf>
    <xf numFmtId="0" fontId="81" fillId="0" borderId="134" xfId="45" applyFont="1" applyBorder="1" applyAlignment="1">
      <alignment horizontal="center" vertical="top" textRotation="255" shrinkToFit="1"/>
    </xf>
    <xf numFmtId="0" fontId="73" fillId="0" borderId="124" xfId="45" applyFont="1" applyBorder="1" applyAlignment="1">
      <alignment horizontal="center" vertical="center"/>
    </xf>
    <xf numFmtId="0" fontId="73" fillId="0" borderId="104" xfId="45" applyFont="1" applyBorder="1" applyAlignment="1">
      <alignment horizontal="center" vertical="center"/>
    </xf>
    <xf numFmtId="0" fontId="73" fillId="0" borderId="99" xfId="45" applyFont="1" applyBorder="1" applyAlignment="1">
      <alignment horizontal="center" vertical="center"/>
    </xf>
    <xf numFmtId="0" fontId="73" fillId="0" borderId="103" xfId="45" applyFont="1" applyBorder="1" applyAlignment="1">
      <alignment horizontal="center" vertical="center"/>
    </xf>
    <xf numFmtId="0" fontId="73" fillId="0" borderId="109" xfId="45" applyFont="1" applyBorder="1" applyAlignment="1">
      <alignment horizontal="center" vertical="center"/>
    </xf>
    <xf numFmtId="0" fontId="79" fillId="0" borderId="103" xfId="45" applyFont="1" applyBorder="1" applyAlignment="1">
      <alignment horizontal="center" wrapText="1"/>
    </xf>
    <xf numFmtId="0" fontId="79" fillId="0" borderId="104" xfId="45" applyFont="1" applyBorder="1" applyAlignment="1">
      <alignment horizontal="center" wrapText="1"/>
    </xf>
    <xf numFmtId="0" fontId="79" fillId="0" borderId="109" xfId="45" applyFont="1" applyBorder="1" applyAlignment="1">
      <alignment horizontal="center" wrapText="1"/>
    </xf>
    <xf numFmtId="0" fontId="79" fillId="0" borderId="21" xfId="45" applyFont="1" applyBorder="1" applyAlignment="1">
      <alignment horizontal="center" wrapText="1"/>
    </xf>
    <xf numFmtId="0" fontId="79" fillId="0" borderId="22" xfId="45" applyFont="1" applyBorder="1" applyAlignment="1">
      <alignment horizontal="center" wrapText="1"/>
    </xf>
    <xf numFmtId="0" fontId="79" fillId="0" borderId="23" xfId="45" applyFont="1" applyBorder="1" applyAlignment="1">
      <alignment horizontal="center" wrapText="1"/>
    </xf>
    <xf numFmtId="0" fontId="80" fillId="0" borderId="103" xfId="45" applyFont="1" applyBorder="1" applyAlignment="1">
      <alignment horizontal="distributed" vertical="center" wrapText="1"/>
    </xf>
    <xf numFmtId="0" fontId="80" fillId="0" borderId="109" xfId="45" applyFont="1" applyBorder="1" applyAlignment="1">
      <alignment horizontal="distributed" vertical="center"/>
    </xf>
    <xf numFmtId="0" fontId="80" fillId="0" borderId="21" xfId="45" applyFont="1" applyBorder="1" applyAlignment="1">
      <alignment horizontal="distributed" vertical="center"/>
    </xf>
    <xf numFmtId="0" fontId="80" fillId="0" borderId="23" xfId="45" applyFont="1" applyBorder="1" applyAlignment="1">
      <alignment horizontal="distributed" vertical="center"/>
    </xf>
    <xf numFmtId="0" fontId="80" fillId="0" borderId="105" xfId="45" applyFont="1" applyBorder="1" applyAlignment="1">
      <alignment horizontal="distributed" vertical="center" wrapText="1"/>
    </xf>
    <xf numFmtId="0" fontId="80" fillId="0" borderId="21" xfId="45" applyFont="1" applyBorder="1" applyAlignment="1">
      <alignment horizontal="distributed" vertical="center" wrapText="1"/>
    </xf>
    <xf numFmtId="0" fontId="80" fillId="0" borderId="108" xfId="45" applyFont="1" applyBorder="1" applyAlignment="1">
      <alignment horizontal="distributed" vertical="center" wrapText="1"/>
    </xf>
    <xf numFmtId="0" fontId="80" fillId="0" borderId="125" xfId="45" applyFont="1" applyBorder="1" applyAlignment="1">
      <alignment horizontal="center" vertical="center" wrapText="1" shrinkToFit="1"/>
    </xf>
    <xf numFmtId="0" fontId="80" fillId="0" borderId="107" xfId="45" applyFont="1" applyBorder="1" applyAlignment="1">
      <alignment horizontal="center" vertical="center" shrinkToFit="1"/>
    </xf>
    <xf numFmtId="0" fontId="73" fillId="0" borderId="113" xfId="45" applyFont="1" applyBorder="1" applyAlignment="1">
      <alignment horizontal="center" vertical="center" wrapText="1"/>
    </xf>
    <xf numFmtId="0" fontId="73" fillId="0" borderId="111" xfId="45" applyFont="1" applyBorder="1" applyAlignment="1">
      <alignment horizontal="center" vertical="center" wrapText="1"/>
    </xf>
    <xf numFmtId="0" fontId="73" fillId="0" borderId="112" xfId="45" applyFont="1" applyBorder="1" applyAlignment="1">
      <alignment horizontal="center" vertical="center" wrapText="1"/>
    </xf>
    <xf numFmtId="0" fontId="74" fillId="0" borderId="113" xfId="45" applyFont="1" applyBorder="1" applyAlignment="1">
      <alignment horizontal="right" vertical="center"/>
    </xf>
    <xf numFmtId="0" fontId="77" fillId="0" borderId="111" xfId="45" applyBorder="1"/>
    <xf numFmtId="0" fontId="77" fillId="0" borderId="112" xfId="45" applyBorder="1"/>
    <xf numFmtId="0" fontId="77" fillId="0" borderId="21" xfId="45" applyBorder="1"/>
    <xf numFmtId="0" fontId="77" fillId="0" borderId="22" xfId="45" applyBorder="1"/>
    <xf numFmtId="0" fontId="77" fillId="0" borderId="23" xfId="45" applyBorder="1"/>
    <xf numFmtId="0" fontId="74" fillId="0" borderId="101" xfId="45" applyFont="1" applyBorder="1" applyAlignment="1">
      <alignment horizontal="left"/>
    </xf>
    <xf numFmtId="0" fontId="77" fillId="0" borderId="0" xfId="45" applyAlignment="1">
      <alignment horizontal="left"/>
    </xf>
    <xf numFmtId="0" fontId="73" fillId="0" borderId="102" xfId="45" applyFont="1" applyBorder="1" applyAlignment="1">
      <alignment horizontal="center" vertical="center"/>
    </xf>
    <xf numFmtId="0" fontId="73" fillId="0" borderId="107" xfId="45" applyFont="1" applyBorder="1" applyAlignment="1">
      <alignment horizontal="center" vertical="center"/>
    </xf>
    <xf numFmtId="0" fontId="77" fillId="0" borderId="103" xfId="45" applyBorder="1" applyAlignment="1">
      <alignment horizontal="center" vertical="center"/>
    </xf>
    <xf numFmtId="0" fontId="77" fillId="0" borderId="104" xfId="45" applyBorder="1" applyAlignment="1">
      <alignment horizontal="center" vertical="center"/>
    </xf>
    <xf numFmtId="0" fontId="77" fillId="0" borderId="105" xfId="45" applyBorder="1" applyAlignment="1">
      <alignment horizontal="center" vertical="center"/>
    </xf>
    <xf numFmtId="0" fontId="77" fillId="0" borderId="22" xfId="45" applyBorder="1" applyAlignment="1">
      <alignment horizontal="center" vertical="center"/>
    </xf>
    <xf numFmtId="0" fontId="75" fillId="0" borderId="14" xfId="45" applyFont="1" applyBorder="1" applyAlignment="1">
      <alignment horizontal="left" vertical="top"/>
    </xf>
    <xf numFmtId="0" fontId="75" fillId="0" borderId="0" xfId="45" applyFont="1" applyAlignment="1">
      <alignment horizontal="left" vertical="top"/>
    </xf>
    <xf numFmtId="0" fontId="73" fillId="0" borderId="14" xfId="45" applyFont="1" applyBorder="1" applyAlignment="1">
      <alignment horizontal="center" vertical="center"/>
    </xf>
    <xf numFmtId="0" fontId="73" fillId="0" borderId="17" xfId="45" applyFont="1" applyBorder="1" applyAlignment="1">
      <alignment horizontal="center" vertical="center"/>
    </xf>
    <xf numFmtId="0" fontId="74" fillId="0" borderId="18" xfId="45" applyFont="1" applyBorder="1" applyAlignment="1">
      <alignment horizontal="center" vertical="center" wrapText="1" shrinkToFit="1"/>
    </xf>
    <xf numFmtId="0" fontId="74" fillId="0" borderId="0" xfId="45" applyFont="1" applyAlignment="1">
      <alignment horizontal="center" vertical="center" shrinkToFit="1"/>
    </xf>
    <xf numFmtId="0" fontId="74" fillId="0" borderId="17" xfId="45" applyFont="1" applyBorder="1" applyAlignment="1">
      <alignment horizontal="center" vertical="center" shrinkToFit="1"/>
    </xf>
    <xf numFmtId="0" fontId="74" fillId="0" borderId="18" xfId="45" applyFont="1" applyBorder="1" applyAlignment="1">
      <alignment horizontal="center" vertical="center" shrinkToFit="1"/>
    </xf>
    <xf numFmtId="0" fontId="74" fillId="0" borderId="21" xfId="45" applyFont="1" applyBorder="1" applyAlignment="1">
      <alignment horizontal="center" vertical="center" shrinkToFit="1"/>
    </xf>
    <xf numFmtId="0" fontId="74" fillId="0" borderId="22" xfId="45" applyFont="1" applyBorder="1" applyAlignment="1">
      <alignment horizontal="center" vertical="center" shrinkToFit="1"/>
    </xf>
    <xf numFmtId="0" fontId="74" fillId="0" borderId="23" xfId="45" applyFont="1" applyBorder="1" applyAlignment="1">
      <alignment horizontal="center" vertical="center" shrinkToFit="1"/>
    </xf>
    <xf numFmtId="0" fontId="73" fillId="0" borderId="110" xfId="45" applyFont="1" applyBorder="1" applyAlignment="1">
      <alignment horizontal="center" vertical="center"/>
    </xf>
    <xf numFmtId="0" fontId="73" fillId="0" borderId="115" xfId="45" applyFont="1" applyBorder="1" applyAlignment="1">
      <alignment horizontal="center" vertical="center"/>
    </xf>
    <xf numFmtId="0" fontId="73" fillId="0" borderId="82" xfId="45" applyFont="1" applyBorder="1" applyAlignment="1">
      <alignment horizontal="center" vertical="center"/>
    </xf>
    <xf numFmtId="0" fontId="77" fillId="0" borderId="103" xfId="45" applyBorder="1" applyAlignment="1">
      <alignment horizontal="center" vertical="center" wrapText="1"/>
    </xf>
    <xf numFmtId="0" fontId="77" fillId="0" borderId="18" xfId="45" applyBorder="1" applyAlignment="1">
      <alignment horizontal="center" vertical="center"/>
    </xf>
    <xf numFmtId="0" fontId="77" fillId="0" borderId="0" xfId="45" applyAlignment="1">
      <alignment horizontal="center" vertical="center"/>
    </xf>
    <xf numFmtId="0" fontId="77" fillId="0" borderId="46" xfId="45" applyBorder="1" applyAlignment="1">
      <alignment horizontal="center" vertical="center"/>
    </xf>
    <xf numFmtId="0" fontId="74" fillId="0" borderId="111" xfId="45" applyFont="1" applyBorder="1" applyAlignment="1">
      <alignment horizontal="distributed" vertical="center"/>
    </xf>
    <xf numFmtId="0" fontId="74" fillId="0" borderId="112" xfId="45" applyFont="1" applyBorder="1" applyAlignment="1">
      <alignment horizontal="distributed" vertical="center"/>
    </xf>
    <xf numFmtId="0" fontId="74" fillId="0" borderId="22" xfId="45" applyFont="1" applyBorder="1" applyAlignment="1">
      <alignment horizontal="distributed" vertical="center"/>
    </xf>
    <xf numFmtId="0" fontId="74" fillId="0" borderId="23" xfId="45" applyFont="1" applyBorder="1" applyAlignment="1">
      <alignment horizontal="distributed" vertical="center"/>
    </xf>
    <xf numFmtId="0" fontId="74" fillId="0" borderId="113" xfId="45" applyFont="1" applyBorder="1" applyAlignment="1">
      <alignment horizontal="center" vertical="center"/>
    </xf>
    <xf numFmtId="0" fontId="74" fillId="0" borderId="111" xfId="45" applyFont="1" applyBorder="1" applyAlignment="1">
      <alignment horizontal="center" vertical="center"/>
    </xf>
    <xf numFmtId="0" fontId="74" fillId="0" borderId="112" xfId="45" applyFont="1" applyBorder="1" applyAlignment="1">
      <alignment horizontal="center" vertical="center"/>
    </xf>
    <xf numFmtId="0" fontId="74" fillId="0" borderId="21" xfId="45" applyFont="1" applyBorder="1" applyAlignment="1">
      <alignment horizontal="center" vertical="center"/>
    </xf>
    <xf numFmtId="0" fontId="74" fillId="0" borderId="22" xfId="45" applyFont="1" applyBorder="1" applyAlignment="1">
      <alignment horizontal="center" vertical="center"/>
    </xf>
    <xf numFmtId="0" fontId="74" fillId="0" borderId="23" xfId="45" applyFont="1" applyBorder="1" applyAlignment="1">
      <alignment horizontal="center" vertical="center"/>
    </xf>
    <xf numFmtId="0" fontId="76" fillId="0" borderId="117" xfId="45" applyFont="1" applyBorder="1" applyAlignment="1">
      <alignment horizontal="center" vertical="center" textRotation="255" shrinkToFit="1"/>
    </xf>
    <xf numFmtId="0" fontId="76" fillId="0" borderId="115" xfId="45" applyFont="1" applyBorder="1" applyAlignment="1">
      <alignment horizontal="center" vertical="center" textRotation="255" shrinkToFit="1"/>
    </xf>
    <xf numFmtId="0" fontId="76" fillId="0" borderId="82" xfId="45" applyFont="1" applyBorder="1" applyAlignment="1">
      <alignment horizontal="center" vertical="center" textRotation="255" shrinkToFit="1"/>
    </xf>
    <xf numFmtId="0" fontId="77" fillId="0" borderId="111" xfId="45" applyBorder="1" applyAlignment="1">
      <alignment horizontal="center"/>
    </xf>
    <xf numFmtId="0" fontId="77" fillId="0" borderId="0" xfId="45" applyAlignment="1">
      <alignment horizontal="center"/>
    </xf>
    <xf numFmtId="0" fontId="77" fillId="0" borderId="22" xfId="45" applyBorder="1" applyAlignment="1">
      <alignment horizontal="center"/>
    </xf>
    <xf numFmtId="0" fontId="77" fillId="0" borderId="23" xfId="45" applyBorder="1" applyAlignment="1">
      <alignment horizontal="center"/>
    </xf>
    <xf numFmtId="0" fontId="74" fillId="0" borderId="111" xfId="45" applyFont="1" applyBorder="1" applyAlignment="1">
      <alignment horizontal="right" vertical="center"/>
    </xf>
    <xf numFmtId="0" fontId="74" fillId="0" borderId="112" xfId="45" applyFont="1" applyBorder="1" applyAlignment="1">
      <alignment horizontal="right" vertical="center"/>
    </xf>
    <xf numFmtId="0" fontId="74" fillId="0" borderId="21" xfId="45" applyFont="1" applyBorder="1" applyAlignment="1">
      <alignment horizontal="right" vertical="center"/>
    </xf>
    <xf numFmtId="0" fontId="74" fillId="0" borderId="22" xfId="45" applyFont="1" applyBorder="1" applyAlignment="1">
      <alignment horizontal="right" vertical="center"/>
    </xf>
    <xf numFmtId="0" fontId="74" fillId="0" borderId="23" xfId="45" applyFont="1" applyBorder="1" applyAlignment="1">
      <alignment horizontal="right" vertical="center"/>
    </xf>
    <xf numFmtId="0" fontId="77" fillId="0" borderId="113" xfId="45" applyBorder="1" applyAlignment="1">
      <alignment horizontal="right"/>
    </xf>
    <xf numFmtId="0" fontId="77" fillId="0" borderId="111" xfId="45" applyBorder="1" applyAlignment="1">
      <alignment horizontal="right"/>
    </xf>
    <xf numFmtId="0" fontId="77" fillId="0" borderId="112" xfId="45" applyBorder="1" applyAlignment="1">
      <alignment horizontal="right"/>
    </xf>
    <xf numFmtId="0" fontId="77" fillId="0" borderId="18" xfId="45" applyBorder="1" applyAlignment="1">
      <alignment horizontal="right"/>
    </xf>
    <xf numFmtId="0" fontId="77" fillId="0" borderId="0" xfId="45" applyAlignment="1">
      <alignment horizontal="right"/>
    </xf>
    <xf numFmtId="0" fontId="77" fillId="0" borderId="17" xfId="45" applyBorder="1" applyAlignment="1">
      <alignment horizontal="right"/>
    </xf>
    <xf numFmtId="0" fontId="77" fillId="0" borderId="21" xfId="45" applyBorder="1" applyAlignment="1">
      <alignment horizontal="right"/>
    </xf>
    <xf numFmtId="0" fontId="77" fillId="0" borderId="22" xfId="45" applyBorder="1" applyAlignment="1">
      <alignment horizontal="right"/>
    </xf>
    <xf numFmtId="0" fontId="77" fillId="0" borderId="23" xfId="45" applyBorder="1" applyAlignment="1">
      <alignment horizontal="right"/>
    </xf>
    <xf numFmtId="0" fontId="77" fillId="0" borderId="117" xfId="45" applyBorder="1" applyAlignment="1">
      <alignment horizontal="center" vertical="center"/>
    </xf>
    <xf numFmtId="0" fontId="77" fillId="0" borderId="82" xfId="45" applyBorder="1" applyAlignment="1">
      <alignment horizontal="center" vertical="center"/>
    </xf>
    <xf numFmtId="0" fontId="73" fillId="0" borderId="116" xfId="45" applyFont="1" applyBorder="1" applyAlignment="1">
      <alignment horizontal="center" vertical="center"/>
    </xf>
    <xf numFmtId="0" fontId="73" fillId="0" borderId="114" xfId="45" applyFont="1" applyBorder="1" applyAlignment="1">
      <alignment horizontal="center" vertical="center"/>
    </xf>
    <xf numFmtId="0" fontId="73" fillId="0" borderId="119" xfId="45" applyFont="1" applyBorder="1" applyAlignment="1">
      <alignment horizontal="center" vertical="center"/>
    </xf>
    <xf numFmtId="0" fontId="73" fillId="0" borderId="120" xfId="45" applyFont="1" applyBorder="1" applyAlignment="1">
      <alignment horizontal="center" vertical="center"/>
    </xf>
    <xf numFmtId="0" fontId="73" fillId="0" borderId="18" xfId="45" applyFont="1" applyBorder="1" applyAlignment="1">
      <alignment horizontal="center" vertical="center" wrapText="1"/>
    </xf>
    <xf numFmtId="0" fontId="73" fillId="0" borderId="0" xfId="45" applyFont="1" applyAlignment="1">
      <alignment horizontal="center" vertical="center" wrapText="1"/>
    </xf>
    <xf numFmtId="0" fontId="73" fillId="0" borderId="121" xfId="45" applyFont="1" applyBorder="1" applyAlignment="1">
      <alignment horizontal="center" vertical="center" wrapText="1"/>
    </xf>
    <xf numFmtId="0" fontId="73" fillId="0" borderId="101" xfId="45" applyFont="1" applyBorder="1" applyAlignment="1">
      <alignment horizontal="center" vertical="center" wrapText="1"/>
    </xf>
    <xf numFmtId="0" fontId="73" fillId="0" borderId="122" xfId="45" applyFont="1" applyBorder="1" applyAlignment="1">
      <alignment horizontal="center" vertical="center"/>
    </xf>
    <xf numFmtId="0" fontId="0" fillId="0" borderId="35" xfId="0" applyBorder="1" applyAlignment="1">
      <alignment vertical="center"/>
    </xf>
    <xf numFmtId="0" fontId="0" fillId="0" borderId="0" xfId="0" applyAlignment="1">
      <alignment vertical="center"/>
    </xf>
    <xf numFmtId="0" fontId="0" fillId="0" borderId="36" xfId="0" applyBorder="1" applyAlignment="1">
      <alignment vertical="center"/>
    </xf>
    <xf numFmtId="0" fontId="0" fillId="0" borderId="83" xfId="0" applyBorder="1" applyAlignment="1">
      <alignment vertical="center"/>
    </xf>
    <xf numFmtId="0" fontId="0" fillId="0" borderId="84" xfId="0" applyBorder="1" applyAlignment="1">
      <alignment vertical="center"/>
    </xf>
    <xf numFmtId="0" fontId="0" fillId="0" borderId="85" xfId="0" applyBorder="1" applyAlignment="1">
      <alignment vertical="center"/>
    </xf>
    <xf numFmtId="0" fontId="1" fillId="0" borderId="47" xfId="0" applyFont="1" applyBorder="1" applyAlignment="1">
      <alignment horizontal="left" vertical="center" shrinkToFit="1"/>
    </xf>
    <xf numFmtId="0" fontId="1" fillId="0" borderId="48" xfId="0" applyFont="1" applyBorder="1" applyAlignment="1">
      <alignment horizontal="left" vertical="center" shrinkToFit="1"/>
    </xf>
    <xf numFmtId="0" fontId="1" fillId="0" borderId="49" xfId="0" applyFont="1" applyBorder="1" applyAlignment="1">
      <alignment horizontal="left" vertical="center" shrinkToFit="1"/>
    </xf>
    <xf numFmtId="0" fontId="16" fillId="0" borderId="80" xfId="0" applyFont="1" applyBorder="1" applyAlignment="1">
      <alignment horizontal="center" vertical="center" wrapText="1"/>
    </xf>
    <xf numFmtId="0" fontId="16" fillId="0" borderId="81" xfId="0" applyFont="1" applyBorder="1" applyAlignment="1">
      <alignment horizontal="center" vertical="center" wrapText="1"/>
    </xf>
    <xf numFmtId="0" fontId="1" fillId="0" borderId="47" xfId="0" applyFont="1" applyBorder="1" applyAlignment="1">
      <alignment horizontal="center" vertical="center" shrinkToFit="1"/>
    </xf>
    <xf numFmtId="0" fontId="1" fillId="0" borderId="48" xfId="0" applyFont="1" applyBorder="1" applyAlignment="1">
      <alignment horizontal="center" vertical="center" shrinkToFit="1"/>
    </xf>
    <xf numFmtId="0" fontId="1" fillId="0" borderId="12" xfId="0" applyFont="1" applyBorder="1" applyAlignment="1">
      <alignment horizontal="center" vertical="center" shrinkToFit="1"/>
    </xf>
    <xf numFmtId="0" fontId="1" fillId="0" borderId="42" xfId="0" applyFont="1" applyBorder="1" applyAlignment="1">
      <alignment horizontal="center" vertical="center" shrinkToFit="1"/>
    </xf>
    <xf numFmtId="0" fontId="1" fillId="0" borderId="80" xfId="0" applyFont="1" applyBorder="1" applyAlignment="1">
      <alignment horizontal="center" vertical="center" shrinkToFit="1"/>
    </xf>
    <xf numFmtId="0" fontId="1" fillId="0" borderId="81" xfId="0" applyFont="1" applyBorder="1" applyAlignment="1">
      <alignment horizontal="center" vertical="center" shrinkToFit="1"/>
    </xf>
    <xf numFmtId="0" fontId="1" fillId="0" borderId="12" xfId="0" applyFont="1" applyBorder="1" applyAlignment="1">
      <alignment vertical="center" shrinkToFit="1"/>
    </xf>
    <xf numFmtId="0" fontId="1" fillId="0" borderId="42" xfId="0" applyFont="1" applyBorder="1" applyAlignment="1">
      <alignment vertical="center" shrinkToFit="1"/>
    </xf>
    <xf numFmtId="0" fontId="1" fillId="0" borderId="43" xfId="0" applyFont="1" applyBorder="1" applyAlignment="1">
      <alignment vertical="center" shrinkToFit="1"/>
    </xf>
    <xf numFmtId="0" fontId="1" fillId="0" borderId="124" xfId="0" applyFont="1" applyBorder="1" applyAlignment="1">
      <alignment vertical="center" shrinkToFit="1"/>
    </xf>
    <xf numFmtId="0" fontId="1" fillId="0" borderId="104" xfId="0" applyFont="1" applyBorder="1" applyAlignment="1">
      <alignment vertical="center" shrinkToFit="1"/>
    </xf>
    <xf numFmtId="0" fontId="1" fillId="0" borderId="105" xfId="0" applyFont="1" applyBorder="1" applyAlignment="1">
      <alignment vertical="center" shrinkToFit="1"/>
    </xf>
    <xf numFmtId="0" fontId="0" fillId="0" borderId="12" xfId="0" applyBorder="1" applyAlignment="1">
      <alignment vertical="center" shrinkToFit="1"/>
    </xf>
    <xf numFmtId="0" fontId="0" fillId="0" borderId="101" xfId="0" applyBorder="1" applyAlignment="1">
      <alignment vertical="center" shrinkToFit="1"/>
    </xf>
    <xf numFmtId="0" fontId="0" fillId="0" borderId="106" xfId="0" applyBorder="1" applyAlignment="1">
      <alignment vertical="center" shrinkToFit="1"/>
    </xf>
    <xf numFmtId="0" fontId="1" fillId="0" borderId="80" xfId="0" applyFont="1" applyBorder="1" applyAlignment="1">
      <alignment vertical="center" shrinkToFit="1"/>
    </xf>
    <xf numFmtId="0" fontId="0" fillId="0" borderId="81" xfId="0" applyBorder="1" applyAlignment="1">
      <alignment vertical="center" shrinkToFit="1"/>
    </xf>
    <xf numFmtId="0" fontId="0" fillId="0" borderId="0" xfId="0" applyAlignment="1">
      <alignment horizontal="center" vertical="center" shrinkToFit="1"/>
    </xf>
    <xf numFmtId="0" fontId="21" fillId="0" borderId="35" xfId="0" applyFont="1" applyBorder="1" applyAlignment="1">
      <alignment vertical="center"/>
    </xf>
    <xf numFmtId="0" fontId="21" fillId="0" borderId="0" xfId="0" applyFont="1" applyAlignment="1">
      <alignment vertical="center"/>
    </xf>
    <xf numFmtId="0" fontId="21" fillId="0" borderId="36" xfId="0" applyFont="1" applyBorder="1" applyAlignment="1">
      <alignment vertical="center"/>
    </xf>
    <xf numFmtId="0" fontId="61" fillId="0" borderId="35" xfId="0" applyFont="1" applyBorder="1" applyAlignment="1">
      <alignment vertical="center"/>
    </xf>
    <xf numFmtId="0" fontId="61" fillId="0" borderId="0" xfId="0" applyFont="1" applyAlignment="1">
      <alignment vertical="center"/>
    </xf>
    <xf numFmtId="0" fontId="61" fillId="0" borderId="36" xfId="0" applyFont="1" applyBorder="1" applyAlignment="1">
      <alignment vertical="center"/>
    </xf>
    <xf numFmtId="0" fontId="0" fillId="0" borderId="86" xfId="0" applyBorder="1" applyAlignment="1">
      <alignment vertical="center"/>
    </xf>
    <xf numFmtId="0" fontId="0" fillId="0" borderId="87" xfId="0" applyBorder="1" applyAlignment="1">
      <alignment vertical="center"/>
    </xf>
    <xf numFmtId="0" fontId="0" fillId="0" borderId="88" xfId="0" applyBorder="1" applyAlignment="1">
      <alignment vertical="center"/>
    </xf>
    <xf numFmtId="0" fontId="21" fillId="0" borderId="35" xfId="0" applyFont="1" applyBorder="1" applyAlignment="1">
      <alignment horizontal="center" vertical="center"/>
    </xf>
    <xf numFmtId="0" fontId="0" fillId="0" borderId="36" xfId="0" applyBorder="1" applyAlignment="1">
      <alignment horizontal="center" vertical="center"/>
    </xf>
    <xf numFmtId="0" fontId="5" fillId="0" borderId="35" xfId="0" applyFont="1" applyBorder="1" applyAlignment="1">
      <alignment horizontal="center" vertical="center"/>
    </xf>
    <xf numFmtId="0" fontId="1" fillId="0" borderId="12" xfId="0" applyFont="1" applyBorder="1" applyAlignment="1">
      <alignment horizontal="left" vertical="center" shrinkToFit="1"/>
    </xf>
    <xf numFmtId="0" fontId="1" fillId="0" borderId="42" xfId="0" applyFont="1" applyBorder="1" applyAlignment="1">
      <alignment horizontal="left" vertical="center" shrinkToFit="1"/>
    </xf>
    <xf numFmtId="0" fontId="1" fillId="0" borderId="43" xfId="0" applyFont="1" applyBorder="1" applyAlignment="1">
      <alignment horizontal="left" vertical="center" shrinkToFit="1"/>
    </xf>
    <xf numFmtId="0" fontId="1" fillId="0" borderId="49" xfId="0" applyFont="1" applyBorder="1" applyAlignment="1">
      <alignment horizontal="center" vertical="center" shrinkToFit="1"/>
    </xf>
    <xf numFmtId="0" fontId="1" fillId="0" borderId="43" xfId="0" applyFont="1" applyBorder="1" applyAlignment="1">
      <alignment horizontal="center" vertical="center" shrinkToFit="1"/>
    </xf>
  </cellXfs>
  <cellStyles count="4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2" xfId="44" xr:uid="{00000000-0005-0000-0000-00002A000000}"/>
    <cellStyle name="標準 3" xfId="45" xr:uid="{00000000-0005-0000-0000-00002B000000}"/>
    <cellStyle name="標準 4" xfId="46" xr:uid="{00000000-0005-0000-0000-00002C000000}"/>
    <cellStyle name="標準_1-sankamoushikomi" xfId="42" xr:uid="{00000000-0005-0000-0000-00002D000000}"/>
    <cellStyle name="良い" xfId="43" builtinId="26" customBuiltin="1"/>
  </cellStyles>
  <dxfs count="2">
    <dxf>
      <font>
        <b/>
        <i val="0"/>
        <strike val="0"/>
        <color rgb="FFFF0000"/>
      </font>
      <fill>
        <patternFill>
          <bgColor rgb="FFFFFF00"/>
        </patternFill>
      </fill>
    </dxf>
    <dxf>
      <font>
        <b/>
        <i val="0"/>
        <strike val="0"/>
        <color rgb="FFFF0000"/>
      </font>
      <fill>
        <patternFill>
          <bgColor rgb="FFFFFF00"/>
        </patternFill>
      </fill>
    </dxf>
  </dxfs>
  <tableStyles count="0" defaultTableStyle="TableStyleMedium2" defaultPivotStyle="PivotStyleLight16"/>
  <colors>
    <mruColors>
      <color rgb="FF0000FF"/>
      <color rgb="FFCCFFCC"/>
      <color rgb="FFFFCCFF"/>
      <color rgb="FFFF99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4</xdr:col>
      <xdr:colOff>66648</xdr:colOff>
      <xdr:row>37</xdr:row>
      <xdr:rowOff>5941</xdr:rowOff>
    </xdr:from>
    <xdr:ext cx="0" cy="150041"/>
    <xdr:sp macro="" textlink="">
      <xdr:nvSpPr>
        <xdr:cNvPr id="10" name="テキスト ボックス 9">
          <a:extLst>
            <a:ext uri="{FF2B5EF4-FFF2-40B4-BE49-F238E27FC236}">
              <a16:creationId xmlns:a16="http://schemas.microsoft.com/office/drawing/2014/main" id="{00000000-0008-0000-0200-00000A000000}"/>
            </a:ext>
          </a:extLst>
        </xdr:cNvPr>
        <xdr:cNvSpPr txBox="1"/>
      </xdr:nvSpPr>
      <xdr:spPr>
        <a:xfrm>
          <a:off x="352398" y="5149441"/>
          <a:ext cx="195263"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ja-JP" altLang="en-US" sz="900">
              <a:latin typeface="ＭＳ 明朝" pitchFamily="17" charset="-128"/>
              <a:ea typeface="ＭＳ 明朝" pitchFamily="17" charset="-128"/>
            </a:rPr>
            <a:t>イ</a:t>
          </a:r>
        </a:p>
      </xdr:txBody>
    </xdr:sp>
    <xdr:clientData/>
  </xdr:oneCellAnchor>
  <xdr:oneCellAnchor>
    <xdr:from>
      <xdr:col>4</xdr:col>
      <xdr:colOff>76203</xdr:colOff>
      <xdr:row>38</xdr:row>
      <xdr:rowOff>4763</xdr:rowOff>
    </xdr:from>
    <xdr:ext cx="0" cy="150041"/>
    <xdr:sp macro="" textlink="">
      <xdr:nvSpPr>
        <xdr:cNvPr id="11" name="テキスト ボックス 10">
          <a:extLst>
            <a:ext uri="{FF2B5EF4-FFF2-40B4-BE49-F238E27FC236}">
              <a16:creationId xmlns:a16="http://schemas.microsoft.com/office/drawing/2014/main" id="{00000000-0008-0000-0200-00000B000000}"/>
            </a:ext>
          </a:extLst>
        </xdr:cNvPr>
        <xdr:cNvSpPr txBox="1"/>
      </xdr:nvSpPr>
      <xdr:spPr>
        <a:xfrm>
          <a:off x="361953" y="5329238"/>
          <a:ext cx="195263"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ja-JP" altLang="en-US" sz="900">
              <a:latin typeface="ＭＳ 明朝" pitchFamily="17" charset="-128"/>
              <a:ea typeface="ＭＳ 明朝" pitchFamily="17" charset="-128"/>
            </a:rPr>
            <a:t>ハ</a:t>
          </a:r>
        </a:p>
      </xdr:txBody>
    </xdr:sp>
    <xdr:clientData/>
  </xdr:oneCellAnchor>
  <xdr:oneCellAnchor>
    <xdr:from>
      <xdr:col>4</xdr:col>
      <xdr:colOff>76187</xdr:colOff>
      <xdr:row>39</xdr:row>
      <xdr:rowOff>19059</xdr:rowOff>
    </xdr:from>
    <xdr:ext cx="0" cy="150041"/>
    <xdr:sp macro="" textlink="">
      <xdr:nvSpPr>
        <xdr:cNvPr id="12" name="テキスト ボックス 11">
          <a:extLst>
            <a:ext uri="{FF2B5EF4-FFF2-40B4-BE49-F238E27FC236}">
              <a16:creationId xmlns:a16="http://schemas.microsoft.com/office/drawing/2014/main" id="{00000000-0008-0000-0200-00000C000000}"/>
            </a:ext>
          </a:extLst>
        </xdr:cNvPr>
        <xdr:cNvSpPr txBox="1"/>
      </xdr:nvSpPr>
      <xdr:spPr>
        <a:xfrm>
          <a:off x="361937" y="5524509"/>
          <a:ext cx="195263"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ja-JP" altLang="en-US" sz="900">
              <a:latin typeface="ＭＳ 明朝" pitchFamily="17" charset="-128"/>
              <a:ea typeface="ＭＳ 明朝" pitchFamily="17" charset="-128"/>
            </a:rPr>
            <a:t>ニ</a:t>
          </a:r>
        </a:p>
      </xdr:txBody>
    </xdr:sp>
    <xdr:clientData/>
  </xdr:oneCellAnchor>
  <xdr:oneCellAnchor>
    <xdr:from>
      <xdr:col>16</xdr:col>
      <xdr:colOff>38225</xdr:colOff>
      <xdr:row>37</xdr:row>
      <xdr:rowOff>5925</xdr:rowOff>
    </xdr:from>
    <xdr:ext cx="0" cy="150041"/>
    <xdr:sp macro="" textlink="">
      <xdr:nvSpPr>
        <xdr:cNvPr id="13" name="テキスト ボックス 12">
          <a:extLst>
            <a:ext uri="{FF2B5EF4-FFF2-40B4-BE49-F238E27FC236}">
              <a16:creationId xmlns:a16="http://schemas.microsoft.com/office/drawing/2014/main" id="{00000000-0008-0000-0200-00000D000000}"/>
            </a:ext>
          </a:extLst>
        </xdr:cNvPr>
        <xdr:cNvSpPr txBox="1"/>
      </xdr:nvSpPr>
      <xdr:spPr>
        <a:xfrm>
          <a:off x="1867025" y="5149425"/>
          <a:ext cx="195263"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ja-JP" altLang="en-US" sz="900">
              <a:latin typeface="ＭＳ 明朝" pitchFamily="17" charset="-128"/>
              <a:ea typeface="ＭＳ 明朝" pitchFamily="17" charset="-128"/>
            </a:rPr>
            <a:t>ロ</a:t>
          </a:r>
        </a:p>
      </xdr:txBody>
    </xdr:sp>
    <xdr:clientData/>
  </xdr:oneCellAnchor>
  <xdr:oneCellAnchor>
    <xdr:from>
      <xdr:col>16</xdr:col>
      <xdr:colOff>38209</xdr:colOff>
      <xdr:row>39</xdr:row>
      <xdr:rowOff>20246</xdr:rowOff>
    </xdr:from>
    <xdr:ext cx="0" cy="150041"/>
    <xdr:sp macro="" textlink="">
      <xdr:nvSpPr>
        <xdr:cNvPr id="14" name="テキスト ボックス 13">
          <a:extLst>
            <a:ext uri="{FF2B5EF4-FFF2-40B4-BE49-F238E27FC236}">
              <a16:creationId xmlns:a16="http://schemas.microsoft.com/office/drawing/2014/main" id="{00000000-0008-0000-0200-00000E000000}"/>
            </a:ext>
          </a:extLst>
        </xdr:cNvPr>
        <xdr:cNvSpPr txBox="1"/>
      </xdr:nvSpPr>
      <xdr:spPr>
        <a:xfrm>
          <a:off x="1867009" y="5525696"/>
          <a:ext cx="195263"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ja-JP" altLang="en-US" sz="900">
              <a:latin typeface="ＭＳ 明朝" pitchFamily="17" charset="-128"/>
              <a:ea typeface="ＭＳ 明朝" pitchFamily="17" charset="-128"/>
            </a:rPr>
            <a:t>ホ</a:t>
          </a:r>
        </a:p>
      </xdr:txBody>
    </xdr:sp>
    <xdr:clientData/>
  </xdr:oneCellAnchor>
  <xdr:oneCellAnchor>
    <xdr:from>
      <xdr:col>8</xdr:col>
      <xdr:colOff>85725</xdr:colOff>
      <xdr:row>8</xdr:row>
      <xdr:rowOff>75020</xdr:rowOff>
    </xdr:from>
    <xdr:ext cx="0" cy="150041"/>
    <xdr:sp macro="" textlink="">
      <xdr:nvSpPr>
        <xdr:cNvPr id="15" name="テキスト ボックス 14">
          <a:extLst>
            <a:ext uri="{FF2B5EF4-FFF2-40B4-BE49-F238E27FC236}">
              <a16:creationId xmlns:a16="http://schemas.microsoft.com/office/drawing/2014/main" id="{00000000-0008-0000-0200-00000F000000}"/>
            </a:ext>
          </a:extLst>
        </xdr:cNvPr>
        <xdr:cNvSpPr txBox="1"/>
      </xdr:nvSpPr>
      <xdr:spPr>
        <a:xfrm>
          <a:off x="1247775" y="1808570"/>
          <a:ext cx="0"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en-US" altLang="ja-JP" sz="900" b="0">
              <a:latin typeface="ＭＳ 明朝" pitchFamily="17" charset="-128"/>
              <a:ea typeface="ＭＳ 明朝" pitchFamily="17" charset="-128"/>
            </a:rPr>
            <a:t>Ⅰ</a:t>
          </a:r>
          <a:endParaRPr kumimoji="1" lang="ja-JP" altLang="en-US" sz="900" b="0">
            <a:latin typeface="ＭＳ 明朝" pitchFamily="17" charset="-128"/>
            <a:ea typeface="ＭＳ 明朝" pitchFamily="17" charset="-128"/>
          </a:endParaRPr>
        </a:p>
      </xdr:txBody>
    </xdr:sp>
    <xdr:clientData/>
  </xdr:oneCellAnchor>
  <xdr:oneCellAnchor>
    <xdr:from>
      <xdr:col>11</xdr:col>
      <xdr:colOff>76200</xdr:colOff>
      <xdr:row>8</xdr:row>
      <xdr:rowOff>75020</xdr:rowOff>
    </xdr:from>
    <xdr:ext cx="0" cy="150041"/>
    <xdr:sp macro="" textlink="">
      <xdr:nvSpPr>
        <xdr:cNvPr id="16" name="テキスト ボックス 15">
          <a:extLst>
            <a:ext uri="{FF2B5EF4-FFF2-40B4-BE49-F238E27FC236}">
              <a16:creationId xmlns:a16="http://schemas.microsoft.com/office/drawing/2014/main" id="{00000000-0008-0000-0200-000010000000}"/>
            </a:ext>
          </a:extLst>
        </xdr:cNvPr>
        <xdr:cNvSpPr txBox="1"/>
      </xdr:nvSpPr>
      <xdr:spPr>
        <a:xfrm>
          <a:off x="1619250" y="1808570"/>
          <a:ext cx="0"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en-US" altLang="ja-JP" sz="900" b="0">
              <a:latin typeface="ＭＳ 明朝" pitchFamily="17" charset="-128"/>
              <a:ea typeface="ＭＳ 明朝" pitchFamily="17" charset="-128"/>
            </a:rPr>
            <a:t>Ⅱ</a:t>
          </a:r>
          <a:endParaRPr kumimoji="1" lang="ja-JP" altLang="en-US" sz="900" b="0">
            <a:latin typeface="ＭＳ 明朝" pitchFamily="17" charset="-128"/>
            <a:ea typeface="ＭＳ 明朝" pitchFamily="17" charset="-128"/>
          </a:endParaRPr>
        </a:p>
      </xdr:txBody>
    </xdr:sp>
    <xdr:clientData/>
  </xdr:oneCellAnchor>
  <xdr:oneCellAnchor>
    <xdr:from>
      <xdr:col>14</xdr:col>
      <xdr:colOff>76200</xdr:colOff>
      <xdr:row>8</xdr:row>
      <xdr:rowOff>75020</xdr:rowOff>
    </xdr:from>
    <xdr:ext cx="0" cy="150041"/>
    <xdr:sp macro="" textlink="">
      <xdr:nvSpPr>
        <xdr:cNvPr id="17" name="テキスト ボックス 16">
          <a:extLst>
            <a:ext uri="{FF2B5EF4-FFF2-40B4-BE49-F238E27FC236}">
              <a16:creationId xmlns:a16="http://schemas.microsoft.com/office/drawing/2014/main" id="{00000000-0008-0000-0200-000011000000}"/>
            </a:ext>
          </a:extLst>
        </xdr:cNvPr>
        <xdr:cNvSpPr txBox="1"/>
      </xdr:nvSpPr>
      <xdr:spPr>
        <a:xfrm>
          <a:off x="1962150" y="1808570"/>
          <a:ext cx="0"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en-US" altLang="ja-JP" sz="900" b="0">
              <a:latin typeface="ＭＳ 明朝" pitchFamily="17" charset="-128"/>
              <a:ea typeface="ＭＳ 明朝" pitchFamily="17" charset="-128"/>
            </a:rPr>
            <a:t>Ⅲ</a:t>
          </a:r>
          <a:endParaRPr kumimoji="1" lang="ja-JP" altLang="en-US" sz="900" b="0">
            <a:latin typeface="ＭＳ 明朝" pitchFamily="17" charset="-128"/>
            <a:ea typeface="ＭＳ 明朝" pitchFamily="17" charset="-128"/>
          </a:endParaRPr>
        </a:p>
      </xdr:txBody>
    </xdr:sp>
    <xdr:clientData/>
  </xdr:oneCellAnchor>
  <xdr:oneCellAnchor>
    <xdr:from>
      <xdr:col>17</xdr:col>
      <xdr:colOff>85725</xdr:colOff>
      <xdr:row>8</xdr:row>
      <xdr:rowOff>75020</xdr:rowOff>
    </xdr:from>
    <xdr:ext cx="0" cy="150041"/>
    <xdr:sp macro="" textlink="">
      <xdr:nvSpPr>
        <xdr:cNvPr id="18" name="テキスト ボックス 17">
          <a:extLst>
            <a:ext uri="{FF2B5EF4-FFF2-40B4-BE49-F238E27FC236}">
              <a16:creationId xmlns:a16="http://schemas.microsoft.com/office/drawing/2014/main" id="{00000000-0008-0000-0200-000012000000}"/>
            </a:ext>
          </a:extLst>
        </xdr:cNvPr>
        <xdr:cNvSpPr txBox="1"/>
      </xdr:nvSpPr>
      <xdr:spPr>
        <a:xfrm>
          <a:off x="2314575" y="1808570"/>
          <a:ext cx="0"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en-US" altLang="ja-JP" sz="900" b="0">
              <a:latin typeface="ＭＳ 明朝" pitchFamily="17" charset="-128"/>
              <a:ea typeface="ＭＳ 明朝" pitchFamily="17" charset="-128"/>
            </a:rPr>
            <a:t>Ⅳ</a:t>
          </a:r>
          <a:endParaRPr kumimoji="1" lang="ja-JP" altLang="en-US" sz="900" b="0">
            <a:latin typeface="ＭＳ 明朝" pitchFamily="17" charset="-128"/>
            <a:ea typeface="ＭＳ 明朝" pitchFamily="17" charset="-128"/>
          </a:endParaRPr>
        </a:p>
      </xdr:txBody>
    </xdr:sp>
    <xdr:clientData/>
  </xdr:oneCellAnchor>
  <xdr:oneCellAnchor>
    <xdr:from>
      <xdr:col>20</xdr:col>
      <xdr:colOff>76200</xdr:colOff>
      <xdr:row>8</xdr:row>
      <xdr:rowOff>75020</xdr:rowOff>
    </xdr:from>
    <xdr:ext cx="0" cy="150041"/>
    <xdr:sp macro="" textlink="">
      <xdr:nvSpPr>
        <xdr:cNvPr id="19" name="テキスト ボックス 18">
          <a:extLst>
            <a:ext uri="{FF2B5EF4-FFF2-40B4-BE49-F238E27FC236}">
              <a16:creationId xmlns:a16="http://schemas.microsoft.com/office/drawing/2014/main" id="{00000000-0008-0000-0200-000013000000}"/>
            </a:ext>
          </a:extLst>
        </xdr:cNvPr>
        <xdr:cNvSpPr txBox="1"/>
      </xdr:nvSpPr>
      <xdr:spPr>
        <a:xfrm>
          <a:off x="2647950" y="1808570"/>
          <a:ext cx="0"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en-US" altLang="ja-JP" sz="900" b="0">
              <a:latin typeface="ＭＳ 明朝" pitchFamily="17" charset="-128"/>
              <a:ea typeface="ＭＳ 明朝" pitchFamily="17" charset="-128"/>
            </a:rPr>
            <a:t>Ⅴ</a:t>
          </a:r>
          <a:endParaRPr kumimoji="1" lang="ja-JP" altLang="en-US" sz="900" b="0">
            <a:latin typeface="ＭＳ 明朝" pitchFamily="17" charset="-128"/>
            <a:ea typeface="ＭＳ 明朝" pitchFamily="17" charset="-128"/>
          </a:endParaRPr>
        </a:p>
      </xdr:txBody>
    </xdr:sp>
    <xdr:clientData/>
  </xdr:oneCellAnchor>
  <xdr:twoCellAnchor>
    <xdr:from>
      <xdr:col>49</xdr:col>
      <xdr:colOff>47625</xdr:colOff>
      <xdr:row>37</xdr:row>
      <xdr:rowOff>47625</xdr:rowOff>
    </xdr:from>
    <xdr:to>
      <xdr:col>50</xdr:col>
      <xdr:colOff>42375</xdr:colOff>
      <xdr:row>37</xdr:row>
      <xdr:rowOff>137625</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5648325" y="5191125"/>
          <a:ext cx="90000" cy="90000"/>
        </a:xfrm>
        <a:prstGeom prst="rect">
          <a:avLst/>
        </a:prstGeom>
        <a:noFill/>
        <a:ln w="6350" cap="sq" cmpd="sng">
          <a:solidFill>
            <a:schemeClr val="tx1"/>
          </a:solidFill>
          <a:prstDash val="solid"/>
          <a:miter lim="800000"/>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49</xdr:col>
      <xdr:colOff>57150</xdr:colOff>
      <xdr:row>38</xdr:row>
      <xdr:rowOff>47625</xdr:rowOff>
    </xdr:from>
    <xdr:to>
      <xdr:col>50</xdr:col>
      <xdr:colOff>51900</xdr:colOff>
      <xdr:row>38</xdr:row>
      <xdr:rowOff>137625</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5657850" y="5372100"/>
          <a:ext cx="90000" cy="90000"/>
        </a:xfrm>
        <a:prstGeom prst="rect">
          <a:avLst/>
        </a:prstGeom>
        <a:noFill/>
        <a:ln w="6350" cap="sq" cmpd="sng">
          <a:solidFill>
            <a:schemeClr val="tx1"/>
          </a:solidFill>
          <a:prstDash val="solid"/>
          <a:miter lim="800000"/>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52393</xdr:colOff>
      <xdr:row>44</xdr:row>
      <xdr:rowOff>47633</xdr:rowOff>
    </xdr:from>
    <xdr:to>
      <xdr:col>17</xdr:col>
      <xdr:colOff>28093</xdr:colOff>
      <xdr:row>44</xdr:row>
      <xdr:rowOff>137633</xdr:rowOff>
    </xdr:to>
    <xdr:sp macro="" textlink="">
      <xdr:nvSpPr>
        <xdr:cNvPr id="26" name="正方形/長方形 25">
          <a:extLst>
            <a:ext uri="{FF2B5EF4-FFF2-40B4-BE49-F238E27FC236}">
              <a16:creationId xmlns:a16="http://schemas.microsoft.com/office/drawing/2014/main" id="{00000000-0008-0000-0200-00001A000000}"/>
            </a:ext>
          </a:extLst>
        </xdr:cNvPr>
        <xdr:cNvSpPr/>
      </xdr:nvSpPr>
      <xdr:spPr>
        <a:xfrm>
          <a:off x="2166943" y="6991358"/>
          <a:ext cx="90000" cy="90000"/>
        </a:xfrm>
        <a:prstGeom prst="rect">
          <a:avLst/>
        </a:prstGeom>
        <a:noFill/>
        <a:ln w="6350" cap="sq" cmpd="sng">
          <a:solidFill>
            <a:schemeClr val="tx1"/>
          </a:solidFill>
          <a:prstDash val="solid"/>
          <a:miter lim="800000"/>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57156</xdr:colOff>
      <xdr:row>44</xdr:row>
      <xdr:rowOff>52396</xdr:rowOff>
    </xdr:from>
    <xdr:to>
      <xdr:col>28</xdr:col>
      <xdr:colOff>32856</xdr:colOff>
      <xdr:row>44</xdr:row>
      <xdr:rowOff>132871</xdr:rowOff>
    </xdr:to>
    <xdr:sp macro="" textlink="">
      <xdr:nvSpPr>
        <xdr:cNvPr id="27" name="正方形/長方形 26">
          <a:extLst>
            <a:ext uri="{FF2B5EF4-FFF2-40B4-BE49-F238E27FC236}">
              <a16:creationId xmlns:a16="http://schemas.microsoft.com/office/drawing/2014/main" id="{00000000-0008-0000-0200-00001B000000}"/>
            </a:ext>
          </a:extLst>
        </xdr:cNvPr>
        <xdr:cNvSpPr/>
      </xdr:nvSpPr>
      <xdr:spPr>
        <a:xfrm>
          <a:off x="3429006" y="6996121"/>
          <a:ext cx="90000" cy="80475"/>
        </a:xfrm>
        <a:prstGeom prst="rect">
          <a:avLst/>
        </a:prstGeom>
        <a:noFill/>
        <a:ln w="6350" cap="sq" cmpd="sng">
          <a:solidFill>
            <a:schemeClr val="tx1"/>
          </a:solidFill>
          <a:prstDash val="solid"/>
          <a:miter lim="800000"/>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19050</xdr:colOff>
      <xdr:row>1</xdr:row>
      <xdr:rowOff>95250</xdr:rowOff>
    </xdr:from>
    <xdr:ext cx="0" cy="3426579"/>
    <xdr:sp macro="" textlink="">
      <xdr:nvSpPr>
        <xdr:cNvPr id="32" name="正方形/長方形 31">
          <a:extLst>
            <a:ext uri="{FF2B5EF4-FFF2-40B4-BE49-F238E27FC236}">
              <a16:creationId xmlns:a16="http://schemas.microsoft.com/office/drawing/2014/main" id="{00000000-0008-0000-0200-000020000000}"/>
            </a:ext>
          </a:extLst>
        </xdr:cNvPr>
        <xdr:cNvSpPr/>
      </xdr:nvSpPr>
      <xdr:spPr>
        <a:xfrm>
          <a:off x="304800" y="238125"/>
          <a:ext cx="0" cy="3426579"/>
        </a:xfrm>
        <a:prstGeom prst="rect">
          <a:avLst/>
        </a:prstGeom>
        <a:noFill/>
      </xdr:spPr>
      <xdr:txBody>
        <a:bodyPr wrap="square" lIns="91440" tIns="45720" rIns="91440" bIns="45720">
          <a:spAutoFit/>
        </a:bodyPr>
        <a:lstStyle/>
        <a:p>
          <a:pPr algn="ctr">
            <a:lnSpc>
              <a:spcPts val="2000"/>
            </a:lnSpc>
          </a:pPr>
          <a:r>
            <a:rPr lang="ja-JP" altLang="en-US" sz="1800" b="0" i="0" cap="none" spc="0" baseline="0">
              <a:ln w="12700">
                <a:noFill/>
                <a:prstDash val="solid"/>
              </a:ln>
              <a:solidFill>
                <a:schemeClr val="tx1"/>
              </a:solidFill>
              <a:effectLst/>
            </a:rPr>
            <a:t>佐賀県吹奏楽大会参加申込書</a:t>
          </a:r>
          <a:endParaRPr lang="en-US" altLang="ja-JP" sz="1800" b="0" i="0" cap="none" spc="0" baseline="0">
            <a:ln w="12700">
              <a:noFill/>
              <a:prstDash val="solid"/>
            </a:ln>
            <a:solidFill>
              <a:schemeClr val="tx1"/>
            </a:solidFill>
            <a:effectLst/>
          </a:endParaRPr>
        </a:p>
      </xdr:txBody>
    </xdr:sp>
    <xdr:clientData/>
  </xdr:oneCellAnchor>
  <xdr:twoCellAnchor>
    <xdr:from>
      <xdr:col>30</xdr:col>
      <xdr:colOff>19050</xdr:colOff>
      <xdr:row>52</xdr:row>
      <xdr:rowOff>104775</xdr:rowOff>
    </xdr:from>
    <xdr:to>
      <xdr:col>31</xdr:col>
      <xdr:colOff>66675</xdr:colOff>
      <xdr:row>52</xdr:row>
      <xdr:rowOff>266700</xdr:rowOff>
    </xdr:to>
    <xdr:sp macro="" textlink="">
      <xdr:nvSpPr>
        <xdr:cNvPr id="13591" name="Oval 1">
          <a:extLst>
            <a:ext uri="{FF2B5EF4-FFF2-40B4-BE49-F238E27FC236}">
              <a16:creationId xmlns:a16="http://schemas.microsoft.com/office/drawing/2014/main" id="{00000000-0008-0000-0200-000017350000}"/>
            </a:ext>
          </a:extLst>
        </xdr:cNvPr>
        <xdr:cNvSpPr>
          <a:spLocks noChangeArrowheads="1"/>
        </xdr:cNvSpPr>
      </xdr:nvSpPr>
      <xdr:spPr bwMode="auto">
        <a:xfrm>
          <a:off x="3733800" y="8724900"/>
          <a:ext cx="161925" cy="161925"/>
        </a:xfrm>
        <a:prstGeom prst="ellipse">
          <a:avLst/>
        </a:prstGeom>
        <a:noFill/>
        <a:ln w="3175" cap="rnd">
          <a:solidFill>
            <a:srgbClr val="000000"/>
          </a:solidFill>
          <a:prstDash val="sysDot"/>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40</xdr:col>
      <xdr:colOff>38100</xdr:colOff>
      <xdr:row>51</xdr:row>
      <xdr:rowOff>95250</xdr:rowOff>
    </xdr:from>
    <xdr:to>
      <xdr:col>42</xdr:col>
      <xdr:colOff>95250</xdr:colOff>
      <xdr:row>51</xdr:row>
      <xdr:rowOff>276225</xdr:rowOff>
    </xdr:to>
    <xdr:sp macro="" textlink="">
      <xdr:nvSpPr>
        <xdr:cNvPr id="13592" name="Rectangle 2">
          <a:extLst>
            <a:ext uri="{FF2B5EF4-FFF2-40B4-BE49-F238E27FC236}">
              <a16:creationId xmlns:a16="http://schemas.microsoft.com/office/drawing/2014/main" id="{00000000-0008-0000-0200-000018350000}"/>
            </a:ext>
          </a:extLst>
        </xdr:cNvPr>
        <xdr:cNvSpPr>
          <a:spLocks noChangeArrowheads="1"/>
        </xdr:cNvSpPr>
      </xdr:nvSpPr>
      <xdr:spPr bwMode="auto">
        <a:xfrm>
          <a:off x="4895850" y="8439150"/>
          <a:ext cx="285750" cy="180975"/>
        </a:xfrm>
        <a:prstGeom prst="rect">
          <a:avLst/>
        </a:prstGeom>
        <a:noFill/>
        <a:ln w="9525">
          <a:solidFill>
            <a:srgbClr val="000000"/>
          </a:solidFill>
          <a:prstDash val="sysDot"/>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52387</xdr:colOff>
      <xdr:row>42</xdr:row>
      <xdr:rowOff>47624</xdr:rowOff>
    </xdr:from>
    <xdr:to>
      <xdr:col>17</xdr:col>
      <xdr:colOff>28087</xdr:colOff>
      <xdr:row>42</xdr:row>
      <xdr:rowOff>137624</xdr:rowOff>
    </xdr:to>
    <xdr:sp macro="" textlink="">
      <xdr:nvSpPr>
        <xdr:cNvPr id="24" name="正方形/長方形 23">
          <a:extLst>
            <a:ext uri="{FF2B5EF4-FFF2-40B4-BE49-F238E27FC236}">
              <a16:creationId xmlns:a16="http://schemas.microsoft.com/office/drawing/2014/main" id="{00000000-0008-0000-0200-000018000000}"/>
            </a:ext>
          </a:extLst>
        </xdr:cNvPr>
        <xdr:cNvSpPr/>
      </xdr:nvSpPr>
      <xdr:spPr>
        <a:xfrm>
          <a:off x="1709737" y="6667499"/>
          <a:ext cx="90000" cy="90000"/>
        </a:xfrm>
        <a:prstGeom prst="rect">
          <a:avLst/>
        </a:prstGeom>
        <a:noFill/>
        <a:ln w="6350" cap="sq" cmpd="sng">
          <a:solidFill>
            <a:schemeClr val="tx1"/>
          </a:solidFill>
          <a:prstDash val="solid"/>
          <a:miter lim="800000"/>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66681</xdr:colOff>
      <xdr:row>42</xdr:row>
      <xdr:rowOff>33345</xdr:rowOff>
    </xdr:from>
    <xdr:to>
      <xdr:col>28</xdr:col>
      <xdr:colOff>42381</xdr:colOff>
      <xdr:row>42</xdr:row>
      <xdr:rowOff>123345</xdr:rowOff>
    </xdr:to>
    <xdr:sp macro="" textlink="">
      <xdr:nvSpPr>
        <xdr:cNvPr id="25" name="正方形/長方形 24">
          <a:extLst>
            <a:ext uri="{FF2B5EF4-FFF2-40B4-BE49-F238E27FC236}">
              <a16:creationId xmlns:a16="http://schemas.microsoft.com/office/drawing/2014/main" id="{00000000-0008-0000-0200-000019000000}"/>
            </a:ext>
          </a:extLst>
        </xdr:cNvPr>
        <xdr:cNvSpPr/>
      </xdr:nvSpPr>
      <xdr:spPr>
        <a:xfrm>
          <a:off x="2857506" y="6672270"/>
          <a:ext cx="90000" cy="90000"/>
        </a:xfrm>
        <a:prstGeom prst="rect">
          <a:avLst/>
        </a:prstGeom>
        <a:noFill/>
        <a:ln w="6350" cap="sq" cmpd="sng">
          <a:solidFill>
            <a:schemeClr val="tx1"/>
          </a:solidFill>
          <a:prstDash val="solid"/>
          <a:miter lim="800000"/>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95250</xdr:colOff>
      <xdr:row>8</xdr:row>
      <xdr:rowOff>0</xdr:rowOff>
    </xdr:from>
    <xdr:to>
      <xdr:col>10</xdr:col>
      <xdr:colOff>38100</xdr:colOff>
      <xdr:row>8</xdr:row>
      <xdr:rowOff>0</xdr:rowOff>
    </xdr:to>
    <xdr:sp macro="" textlink="">
      <xdr:nvSpPr>
        <xdr:cNvPr id="4117" name="Text Box 21">
          <a:extLst>
            <a:ext uri="{FF2B5EF4-FFF2-40B4-BE49-F238E27FC236}">
              <a16:creationId xmlns:a16="http://schemas.microsoft.com/office/drawing/2014/main" id="{00000000-0008-0000-0200-000015100000}"/>
            </a:ext>
          </a:extLst>
        </xdr:cNvPr>
        <xdr:cNvSpPr txBox="1">
          <a:spLocks noChangeArrowheads="1"/>
        </xdr:cNvSpPr>
      </xdr:nvSpPr>
      <xdr:spPr bwMode="auto">
        <a:xfrm>
          <a:off x="1257300" y="1724025"/>
          <a:ext cx="209550" cy="0"/>
        </a:xfrm>
        <a:prstGeom prst="rect">
          <a:avLst/>
        </a:prstGeom>
        <a:no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Ⅰ</a:t>
          </a:r>
        </a:p>
      </xdr:txBody>
    </xdr:sp>
    <xdr:clientData/>
  </xdr:twoCellAnchor>
  <xdr:twoCellAnchor>
    <xdr:from>
      <xdr:col>11</xdr:col>
      <xdr:colOff>57150</xdr:colOff>
      <xdr:row>8</xdr:row>
      <xdr:rowOff>0</xdr:rowOff>
    </xdr:from>
    <xdr:to>
      <xdr:col>13</xdr:col>
      <xdr:colOff>38100</xdr:colOff>
      <xdr:row>8</xdr:row>
      <xdr:rowOff>0</xdr:rowOff>
    </xdr:to>
    <xdr:sp macro="" textlink="">
      <xdr:nvSpPr>
        <xdr:cNvPr id="4118" name="Text Box 22">
          <a:extLst>
            <a:ext uri="{FF2B5EF4-FFF2-40B4-BE49-F238E27FC236}">
              <a16:creationId xmlns:a16="http://schemas.microsoft.com/office/drawing/2014/main" id="{00000000-0008-0000-0200-000016100000}"/>
            </a:ext>
          </a:extLst>
        </xdr:cNvPr>
        <xdr:cNvSpPr txBox="1">
          <a:spLocks noChangeArrowheads="1"/>
        </xdr:cNvSpPr>
      </xdr:nvSpPr>
      <xdr:spPr bwMode="auto">
        <a:xfrm>
          <a:off x="1600200" y="1724025"/>
          <a:ext cx="209550" cy="0"/>
        </a:xfrm>
        <a:prstGeom prst="rect">
          <a:avLst/>
        </a:prstGeom>
        <a:no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Ⅱ</a:t>
          </a:r>
        </a:p>
      </xdr:txBody>
    </xdr:sp>
    <xdr:clientData/>
  </xdr:twoCellAnchor>
  <xdr:twoCellAnchor>
    <xdr:from>
      <xdr:col>14</xdr:col>
      <xdr:colOff>57150</xdr:colOff>
      <xdr:row>8</xdr:row>
      <xdr:rowOff>0</xdr:rowOff>
    </xdr:from>
    <xdr:to>
      <xdr:col>16</xdr:col>
      <xdr:colOff>38100</xdr:colOff>
      <xdr:row>8</xdr:row>
      <xdr:rowOff>0</xdr:rowOff>
    </xdr:to>
    <xdr:sp macro="" textlink="">
      <xdr:nvSpPr>
        <xdr:cNvPr id="4119" name="Text Box 23">
          <a:extLst>
            <a:ext uri="{FF2B5EF4-FFF2-40B4-BE49-F238E27FC236}">
              <a16:creationId xmlns:a16="http://schemas.microsoft.com/office/drawing/2014/main" id="{00000000-0008-0000-0200-000017100000}"/>
            </a:ext>
          </a:extLst>
        </xdr:cNvPr>
        <xdr:cNvSpPr txBox="1">
          <a:spLocks noChangeArrowheads="1"/>
        </xdr:cNvSpPr>
      </xdr:nvSpPr>
      <xdr:spPr bwMode="auto">
        <a:xfrm>
          <a:off x="1943100" y="1724025"/>
          <a:ext cx="209550" cy="0"/>
        </a:xfrm>
        <a:prstGeom prst="rect">
          <a:avLst/>
        </a:prstGeom>
        <a:no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Ⅲ</a:t>
          </a:r>
        </a:p>
      </xdr:txBody>
    </xdr:sp>
    <xdr:clientData/>
  </xdr:twoCellAnchor>
  <xdr:twoCellAnchor>
    <xdr:from>
      <xdr:col>17</xdr:col>
      <xdr:colOff>66675</xdr:colOff>
      <xdr:row>8</xdr:row>
      <xdr:rowOff>0</xdr:rowOff>
    </xdr:from>
    <xdr:to>
      <xdr:col>19</xdr:col>
      <xdr:colOff>47625</xdr:colOff>
      <xdr:row>8</xdr:row>
      <xdr:rowOff>0</xdr:rowOff>
    </xdr:to>
    <xdr:sp macro="" textlink="">
      <xdr:nvSpPr>
        <xdr:cNvPr id="4120" name="Text Box 24">
          <a:extLst>
            <a:ext uri="{FF2B5EF4-FFF2-40B4-BE49-F238E27FC236}">
              <a16:creationId xmlns:a16="http://schemas.microsoft.com/office/drawing/2014/main" id="{00000000-0008-0000-0200-000018100000}"/>
            </a:ext>
          </a:extLst>
        </xdr:cNvPr>
        <xdr:cNvSpPr txBox="1">
          <a:spLocks noChangeArrowheads="1"/>
        </xdr:cNvSpPr>
      </xdr:nvSpPr>
      <xdr:spPr bwMode="auto">
        <a:xfrm>
          <a:off x="2295525" y="1724025"/>
          <a:ext cx="209550" cy="0"/>
        </a:xfrm>
        <a:prstGeom prst="rect">
          <a:avLst/>
        </a:prstGeom>
        <a:no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Ⅳ</a:t>
          </a:r>
        </a:p>
      </xdr:txBody>
    </xdr:sp>
    <xdr:clientData/>
  </xdr:twoCellAnchor>
  <xdr:twoCellAnchor>
    <xdr:from>
      <xdr:col>20</xdr:col>
      <xdr:colOff>66675</xdr:colOff>
      <xdr:row>8</xdr:row>
      <xdr:rowOff>0</xdr:rowOff>
    </xdr:from>
    <xdr:to>
      <xdr:col>22</xdr:col>
      <xdr:colOff>47625</xdr:colOff>
      <xdr:row>8</xdr:row>
      <xdr:rowOff>0</xdr:rowOff>
    </xdr:to>
    <xdr:sp macro="" textlink="">
      <xdr:nvSpPr>
        <xdr:cNvPr id="4121" name="Text Box 25">
          <a:extLst>
            <a:ext uri="{FF2B5EF4-FFF2-40B4-BE49-F238E27FC236}">
              <a16:creationId xmlns:a16="http://schemas.microsoft.com/office/drawing/2014/main" id="{00000000-0008-0000-0200-000019100000}"/>
            </a:ext>
          </a:extLst>
        </xdr:cNvPr>
        <xdr:cNvSpPr txBox="1">
          <a:spLocks noChangeArrowheads="1"/>
        </xdr:cNvSpPr>
      </xdr:nvSpPr>
      <xdr:spPr bwMode="auto">
        <a:xfrm>
          <a:off x="2638425" y="1724025"/>
          <a:ext cx="209550" cy="0"/>
        </a:xfrm>
        <a:prstGeom prst="rect">
          <a:avLst/>
        </a:prstGeom>
        <a:no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Ⅴ</a:t>
          </a:r>
        </a:p>
      </xdr:txBody>
    </xdr:sp>
    <xdr:clientData/>
  </xdr:twoCellAnchor>
  <xdr:twoCellAnchor>
    <xdr:from>
      <xdr:col>4</xdr:col>
      <xdr:colOff>57150</xdr:colOff>
      <xdr:row>36</xdr:row>
      <xdr:rowOff>171450</xdr:rowOff>
    </xdr:from>
    <xdr:to>
      <xdr:col>5</xdr:col>
      <xdr:colOff>123825</xdr:colOff>
      <xdr:row>38</xdr:row>
      <xdr:rowOff>19050</xdr:rowOff>
    </xdr:to>
    <xdr:sp macro="" textlink="">
      <xdr:nvSpPr>
        <xdr:cNvPr id="4122" name="Text Box 26">
          <a:extLst>
            <a:ext uri="{FF2B5EF4-FFF2-40B4-BE49-F238E27FC236}">
              <a16:creationId xmlns:a16="http://schemas.microsoft.com/office/drawing/2014/main" id="{00000000-0008-0000-0200-00001A100000}"/>
            </a:ext>
          </a:extLst>
        </xdr:cNvPr>
        <xdr:cNvSpPr txBox="1">
          <a:spLocks noChangeArrowheads="1"/>
        </xdr:cNvSpPr>
      </xdr:nvSpPr>
      <xdr:spPr bwMode="auto">
        <a:xfrm>
          <a:off x="628650" y="6429375"/>
          <a:ext cx="209550" cy="209550"/>
        </a:xfrm>
        <a:prstGeom prst="rect">
          <a:avLst/>
        </a:prstGeom>
        <a:noFill/>
        <a:ln>
          <a:noFill/>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ア</a:t>
          </a:r>
        </a:p>
      </xdr:txBody>
    </xdr:sp>
    <xdr:clientData/>
  </xdr:twoCellAnchor>
  <xdr:twoCellAnchor>
    <xdr:from>
      <xdr:col>16</xdr:col>
      <xdr:colOff>19050</xdr:colOff>
      <xdr:row>37</xdr:row>
      <xdr:rowOff>0</xdr:rowOff>
    </xdr:from>
    <xdr:to>
      <xdr:col>18</xdr:col>
      <xdr:colOff>0</xdr:colOff>
      <xdr:row>38</xdr:row>
      <xdr:rowOff>28575</xdr:rowOff>
    </xdr:to>
    <xdr:sp macro="" textlink="">
      <xdr:nvSpPr>
        <xdr:cNvPr id="4123" name="Text Box 27">
          <a:extLst>
            <a:ext uri="{FF2B5EF4-FFF2-40B4-BE49-F238E27FC236}">
              <a16:creationId xmlns:a16="http://schemas.microsoft.com/office/drawing/2014/main" id="{00000000-0008-0000-0200-00001B100000}"/>
            </a:ext>
          </a:extLst>
        </xdr:cNvPr>
        <xdr:cNvSpPr txBox="1">
          <a:spLocks noChangeArrowheads="1"/>
        </xdr:cNvSpPr>
      </xdr:nvSpPr>
      <xdr:spPr bwMode="auto">
        <a:xfrm>
          <a:off x="2133600" y="6438900"/>
          <a:ext cx="209550" cy="209550"/>
        </a:xfrm>
        <a:prstGeom prst="rect">
          <a:avLst/>
        </a:prstGeom>
        <a:noFill/>
        <a:ln>
          <a:noFill/>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イ</a:t>
          </a:r>
        </a:p>
      </xdr:txBody>
    </xdr:sp>
    <xdr:clientData/>
  </xdr:twoCellAnchor>
  <xdr:twoCellAnchor>
    <xdr:from>
      <xdr:col>4</xdr:col>
      <xdr:colOff>38100</xdr:colOff>
      <xdr:row>38</xdr:row>
      <xdr:rowOff>0</xdr:rowOff>
    </xdr:from>
    <xdr:to>
      <xdr:col>5</xdr:col>
      <xdr:colOff>104775</xdr:colOff>
      <xdr:row>39</xdr:row>
      <xdr:rowOff>28575</xdr:rowOff>
    </xdr:to>
    <xdr:sp macro="" textlink="">
      <xdr:nvSpPr>
        <xdr:cNvPr id="4124" name="Text Box 28">
          <a:extLst>
            <a:ext uri="{FF2B5EF4-FFF2-40B4-BE49-F238E27FC236}">
              <a16:creationId xmlns:a16="http://schemas.microsoft.com/office/drawing/2014/main" id="{00000000-0008-0000-0200-00001C100000}"/>
            </a:ext>
          </a:extLst>
        </xdr:cNvPr>
        <xdr:cNvSpPr txBox="1">
          <a:spLocks noChangeArrowheads="1"/>
        </xdr:cNvSpPr>
      </xdr:nvSpPr>
      <xdr:spPr bwMode="auto">
        <a:xfrm>
          <a:off x="609600" y="6619875"/>
          <a:ext cx="209550" cy="209550"/>
        </a:xfrm>
        <a:prstGeom prst="rect">
          <a:avLst/>
        </a:prstGeom>
        <a:noFill/>
        <a:ln>
          <a:noFill/>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ウ</a:t>
          </a:r>
        </a:p>
      </xdr:txBody>
    </xdr:sp>
    <xdr:clientData/>
  </xdr:twoCellAnchor>
  <xdr:twoCellAnchor>
    <xdr:from>
      <xdr:col>4</xdr:col>
      <xdr:colOff>38100</xdr:colOff>
      <xdr:row>38</xdr:row>
      <xdr:rowOff>161925</xdr:rowOff>
    </xdr:from>
    <xdr:to>
      <xdr:col>5</xdr:col>
      <xdr:colOff>104775</xdr:colOff>
      <xdr:row>40</xdr:row>
      <xdr:rowOff>9525</xdr:rowOff>
    </xdr:to>
    <xdr:sp macro="" textlink="">
      <xdr:nvSpPr>
        <xdr:cNvPr id="4125" name="Text Box 29">
          <a:extLst>
            <a:ext uri="{FF2B5EF4-FFF2-40B4-BE49-F238E27FC236}">
              <a16:creationId xmlns:a16="http://schemas.microsoft.com/office/drawing/2014/main" id="{00000000-0008-0000-0200-00001D100000}"/>
            </a:ext>
          </a:extLst>
        </xdr:cNvPr>
        <xdr:cNvSpPr txBox="1">
          <a:spLocks noChangeArrowheads="1"/>
        </xdr:cNvSpPr>
      </xdr:nvSpPr>
      <xdr:spPr bwMode="auto">
        <a:xfrm>
          <a:off x="609600" y="6781800"/>
          <a:ext cx="209550" cy="209550"/>
        </a:xfrm>
        <a:prstGeom prst="rect">
          <a:avLst/>
        </a:prstGeom>
        <a:noFill/>
        <a:ln>
          <a:noFill/>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エ</a:t>
          </a:r>
        </a:p>
      </xdr:txBody>
    </xdr:sp>
    <xdr:clientData/>
  </xdr:twoCellAnchor>
  <xdr:twoCellAnchor>
    <xdr:from>
      <xdr:col>16</xdr:col>
      <xdr:colOff>19050</xdr:colOff>
      <xdr:row>38</xdr:row>
      <xdr:rowOff>171450</xdr:rowOff>
    </xdr:from>
    <xdr:to>
      <xdr:col>18</xdr:col>
      <xdr:colOff>0</xdr:colOff>
      <xdr:row>40</xdr:row>
      <xdr:rowOff>19050</xdr:rowOff>
    </xdr:to>
    <xdr:sp macro="" textlink="">
      <xdr:nvSpPr>
        <xdr:cNvPr id="4126" name="Text Box 30">
          <a:extLst>
            <a:ext uri="{FF2B5EF4-FFF2-40B4-BE49-F238E27FC236}">
              <a16:creationId xmlns:a16="http://schemas.microsoft.com/office/drawing/2014/main" id="{00000000-0008-0000-0200-00001E100000}"/>
            </a:ext>
          </a:extLst>
        </xdr:cNvPr>
        <xdr:cNvSpPr txBox="1">
          <a:spLocks noChangeArrowheads="1"/>
        </xdr:cNvSpPr>
      </xdr:nvSpPr>
      <xdr:spPr bwMode="auto">
        <a:xfrm>
          <a:off x="2133600" y="6791325"/>
          <a:ext cx="209550" cy="209550"/>
        </a:xfrm>
        <a:prstGeom prst="rect">
          <a:avLst/>
        </a:prstGeom>
        <a:noFill/>
        <a:ln>
          <a:noFill/>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オ</a:t>
          </a:r>
        </a:p>
      </xdr:txBody>
    </xdr:sp>
    <xdr:clientData/>
  </xdr:twoCellAnchor>
  <xdr:oneCellAnchor>
    <xdr:from>
      <xdr:col>8</xdr:col>
      <xdr:colOff>85725</xdr:colOff>
      <xdr:row>22</xdr:row>
      <xdr:rowOff>75020</xdr:rowOff>
    </xdr:from>
    <xdr:ext cx="0" cy="150041"/>
    <xdr:sp macro="" textlink="">
      <xdr:nvSpPr>
        <xdr:cNvPr id="2" name="テキスト ボックス 14">
          <a:extLst>
            <a:ext uri="{FF2B5EF4-FFF2-40B4-BE49-F238E27FC236}">
              <a16:creationId xmlns:a16="http://schemas.microsoft.com/office/drawing/2014/main" id="{00000000-0008-0000-0200-000002000000}"/>
            </a:ext>
          </a:extLst>
        </xdr:cNvPr>
        <xdr:cNvSpPr txBox="1"/>
      </xdr:nvSpPr>
      <xdr:spPr>
        <a:xfrm>
          <a:off x="1247775" y="4075520"/>
          <a:ext cx="0"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en-US" altLang="ja-JP" sz="900" b="0">
              <a:latin typeface="ＭＳ 明朝" pitchFamily="17" charset="-128"/>
              <a:ea typeface="ＭＳ 明朝" pitchFamily="17" charset="-128"/>
            </a:rPr>
            <a:t>Ⅰ</a:t>
          </a:r>
          <a:endParaRPr kumimoji="1" lang="ja-JP" altLang="en-US" sz="900" b="0">
            <a:latin typeface="ＭＳ 明朝" pitchFamily="17" charset="-128"/>
            <a:ea typeface="ＭＳ 明朝" pitchFamily="17" charset="-128"/>
          </a:endParaRPr>
        </a:p>
      </xdr:txBody>
    </xdr:sp>
    <xdr:clientData/>
  </xdr:oneCellAnchor>
  <xdr:oneCellAnchor>
    <xdr:from>
      <xdr:col>11</xdr:col>
      <xdr:colOff>76200</xdr:colOff>
      <xdr:row>22</xdr:row>
      <xdr:rowOff>75020</xdr:rowOff>
    </xdr:from>
    <xdr:ext cx="0" cy="150041"/>
    <xdr:sp macro="" textlink="">
      <xdr:nvSpPr>
        <xdr:cNvPr id="3" name="テキスト ボックス 15">
          <a:extLst>
            <a:ext uri="{FF2B5EF4-FFF2-40B4-BE49-F238E27FC236}">
              <a16:creationId xmlns:a16="http://schemas.microsoft.com/office/drawing/2014/main" id="{00000000-0008-0000-0200-000003000000}"/>
            </a:ext>
          </a:extLst>
        </xdr:cNvPr>
        <xdr:cNvSpPr txBox="1"/>
      </xdr:nvSpPr>
      <xdr:spPr>
        <a:xfrm>
          <a:off x="1619250" y="4075520"/>
          <a:ext cx="0"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en-US" altLang="ja-JP" sz="900" b="0">
              <a:latin typeface="ＭＳ 明朝" pitchFamily="17" charset="-128"/>
              <a:ea typeface="ＭＳ 明朝" pitchFamily="17" charset="-128"/>
            </a:rPr>
            <a:t>Ⅱ</a:t>
          </a:r>
          <a:endParaRPr kumimoji="1" lang="ja-JP" altLang="en-US" sz="900" b="0">
            <a:latin typeface="ＭＳ 明朝" pitchFamily="17" charset="-128"/>
            <a:ea typeface="ＭＳ 明朝" pitchFamily="17" charset="-128"/>
          </a:endParaRPr>
        </a:p>
      </xdr:txBody>
    </xdr:sp>
    <xdr:clientData/>
  </xdr:oneCellAnchor>
  <xdr:oneCellAnchor>
    <xdr:from>
      <xdr:col>14</xdr:col>
      <xdr:colOff>76200</xdr:colOff>
      <xdr:row>22</xdr:row>
      <xdr:rowOff>75020</xdr:rowOff>
    </xdr:from>
    <xdr:ext cx="0" cy="150041"/>
    <xdr:sp macro="" textlink="">
      <xdr:nvSpPr>
        <xdr:cNvPr id="4" name="テキスト ボックス 16">
          <a:extLst>
            <a:ext uri="{FF2B5EF4-FFF2-40B4-BE49-F238E27FC236}">
              <a16:creationId xmlns:a16="http://schemas.microsoft.com/office/drawing/2014/main" id="{00000000-0008-0000-0200-000004000000}"/>
            </a:ext>
          </a:extLst>
        </xdr:cNvPr>
        <xdr:cNvSpPr txBox="1"/>
      </xdr:nvSpPr>
      <xdr:spPr>
        <a:xfrm>
          <a:off x="1962150" y="4075520"/>
          <a:ext cx="0"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en-US" altLang="ja-JP" sz="900" b="0">
              <a:latin typeface="ＭＳ 明朝" pitchFamily="17" charset="-128"/>
              <a:ea typeface="ＭＳ 明朝" pitchFamily="17" charset="-128"/>
            </a:rPr>
            <a:t>Ⅲ</a:t>
          </a:r>
          <a:endParaRPr kumimoji="1" lang="ja-JP" altLang="en-US" sz="900" b="0">
            <a:latin typeface="ＭＳ 明朝" pitchFamily="17" charset="-128"/>
            <a:ea typeface="ＭＳ 明朝" pitchFamily="17" charset="-128"/>
          </a:endParaRPr>
        </a:p>
      </xdr:txBody>
    </xdr:sp>
    <xdr:clientData/>
  </xdr:oneCellAnchor>
  <xdr:oneCellAnchor>
    <xdr:from>
      <xdr:col>17</xdr:col>
      <xdr:colOff>85725</xdr:colOff>
      <xdr:row>22</xdr:row>
      <xdr:rowOff>75020</xdr:rowOff>
    </xdr:from>
    <xdr:ext cx="0" cy="150041"/>
    <xdr:sp macro="" textlink="">
      <xdr:nvSpPr>
        <xdr:cNvPr id="5" name="テキスト ボックス 17">
          <a:extLst>
            <a:ext uri="{FF2B5EF4-FFF2-40B4-BE49-F238E27FC236}">
              <a16:creationId xmlns:a16="http://schemas.microsoft.com/office/drawing/2014/main" id="{00000000-0008-0000-0200-000005000000}"/>
            </a:ext>
          </a:extLst>
        </xdr:cNvPr>
        <xdr:cNvSpPr txBox="1"/>
      </xdr:nvSpPr>
      <xdr:spPr>
        <a:xfrm>
          <a:off x="2314575" y="4075520"/>
          <a:ext cx="0"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en-US" altLang="ja-JP" sz="900" b="0">
              <a:latin typeface="ＭＳ 明朝" pitchFamily="17" charset="-128"/>
              <a:ea typeface="ＭＳ 明朝" pitchFamily="17" charset="-128"/>
            </a:rPr>
            <a:t>Ⅳ</a:t>
          </a:r>
          <a:endParaRPr kumimoji="1" lang="ja-JP" altLang="en-US" sz="900" b="0">
            <a:latin typeface="ＭＳ 明朝" pitchFamily="17" charset="-128"/>
            <a:ea typeface="ＭＳ 明朝" pitchFamily="17" charset="-128"/>
          </a:endParaRPr>
        </a:p>
      </xdr:txBody>
    </xdr:sp>
    <xdr:clientData/>
  </xdr:oneCellAnchor>
  <xdr:oneCellAnchor>
    <xdr:from>
      <xdr:col>20</xdr:col>
      <xdr:colOff>76200</xdr:colOff>
      <xdr:row>22</xdr:row>
      <xdr:rowOff>75020</xdr:rowOff>
    </xdr:from>
    <xdr:ext cx="0" cy="150041"/>
    <xdr:sp macro="" textlink="">
      <xdr:nvSpPr>
        <xdr:cNvPr id="7" name="テキスト ボックス 18">
          <a:extLst>
            <a:ext uri="{FF2B5EF4-FFF2-40B4-BE49-F238E27FC236}">
              <a16:creationId xmlns:a16="http://schemas.microsoft.com/office/drawing/2014/main" id="{00000000-0008-0000-0200-000007000000}"/>
            </a:ext>
          </a:extLst>
        </xdr:cNvPr>
        <xdr:cNvSpPr txBox="1"/>
      </xdr:nvSpPr>
      <xdr:spPr>
        <a:xfrm>
          <a:off x="2647950" y="4075520"/>
          <a:ext cx="0"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en-US" altLang="ja-JP" sz="900" b="0">
              <a:latin typeface="ＭＳ 明朝" pitchFamily="17" charset="-128"/>
              <a:ea typeface="ＭＳ 明朝" pitchFamily="17" charset="-128"/>
            </a:rPr>
            <a:t>Ⅴ</a:t>
          </a:r>
          <a:endParaRPr kumimoji="1" lang="ja-JP" altLang="en-US" sz="900" b="0">
            <a:latin typeface="ＭＳ 明朝" pitchFamily="17" charset="-128"/>
            <a:ea typeface="ＭＳ 明朝" pitchFamily="17" charset="-128"/>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4</xdr:col>
      <xdr:colOff>66648</xdr:colOff>
      <xdr:row>26</xdr:row>
      <xdr:rowOff>5941</xdr:rowOff>
    </xdr:from>
    <xdr:ext cx="0" cy="150041"/>
    <xdr:sp macro="" textlink="">
      <xdr:nvSpPr>
        <xdr:cNvPr id="10" name="テキスト ボックス 9">
          <a:extLst>
            <a:ext uri="{FF2B5EF4-FFF2-40B4-BE49-F238E27FC236}">
              <a16:creationId xmlns:a16="http://schemas.microsoft.com/office/drawing/2014/main" id="{00000000-0008-0000-0300-00000A000000}"/>
            </a:ext>
          </a:extLst>
        </xdr:cNvPr>
        <xdr:cNvSpPr txBox="1"/>
      </xdr:nvSpPr>
      <xdr:spPr>
        <a:xfrm>
          <a:off x="352398" y="5149441"/>
          <a:ext cx="195263"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ja-JP" altLang="en-US" sz="900">
              <a:latin typeface="ＭＳ 明朝" pitchFamily="17" charset="-128"/>
              <a:ea typeface="ＭＳ 明朝" pitchFamily="17" charset="-128"/>
            </a:rPr>
            <a:t>イ</a:t>
          </a:r>
        </a:p>
      </xdr:txBody>
    </xdr:sp>
    <xdr:clientData/>
  </xdr:oneCellAnchor>
  <xdr:oneCellAnchor>
    <xdr:from>
      <xdr:col>4</xdr:col>
      <xdr:colOff>76203</xdr:colOff>
      <xdr:row>27</xdr:row>
      <xdr:rowOff>4763</xdr:rowOff>
    </xdr:from>
    <xdr:ext cx="0" cy="150041"/>
    <xdr:sp macro="" textlink="">
      <xdr:nvSpPr>
        <xdr:cNvPr id="11" name="テキスト ボックス 10">
          <a:extLst>
            <a:ext uri="{FF2B5EF4-FFF2-40B4-BE49-F238E27FC236}">
              <a16:creationId xmlns:a16="http://schemas.microsoft.com/office/drawing/2014/main" id="{00000000-0008-0000-0300-00000B000000}"/>
            </a:ext>
          </a:extLst>
        </xdr:cNvPr>
        <xdr:cNvSpPr txBox="1"/>
      </xdr:nvSpPr>
      <xdr:spPr>
        <a:xfrm>
          <a:off x="361953" y="5329238"/>
          <a:ext cx="195263"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ja-JP" altLang="en-US" sz="900">
              <a:latin typeface="ＭＳ 明朝" pitchFamily="17" charset="-128"/>
              <a:ea typeface="ＭＳ 明朝" pitchFamily="17" charset="-128"/>
            </a:rPr>
            <a:t>ハ</a:t>
          </a:r>
        </a:p>
      </xdr:txBody>
    </xdr:sp>
    <xdr:clientData/>
  </xdr:oneCellAnchor>
  <xdr:oneCellAnchor>
    <xdr:from>
      <xdr:col>4</xdr:col>
      <xdr:colOff>76187</xdr:colOff>
      <xdr:row>28</xdr:row>
      <xdr:rowOff>19059</xdr:rowOff>
    </xdr:from>
    <xdr:ext cx="0" cy="150041"/>
    <xdr:sp macro="" textlink="">
      <xdr:nvSpPr>
        <xdr:cNvPr id="12" name="テキスト ボックス 11">
          <a:extLst>
            <a:ext uri="{FF2B5EF4-FFF2-40B4-BE49-F238E27FC236}">
              <a16:creationId xmlns:a16="http://schemas.microsoft.com/office/drawing/2014/main" id="{00000000-0008-0000-0300-00000C000000}"/>
            </a:ext>
          </a:extLst>
        </xdr:cNvPr>
        <xdr:cNvSpPr txBox="1"/>
      </xdr:nvSpPr>
      <xdr:spPr>
        <a:xfrm>
          <a:off x="361937" y="5524509"/>
          <a:ext cx="195263"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ja-JP" altLang="en-US" sz="900">
              <a:latin typeface="ＭＳ 明朝" pitchFamily="17" charset="-128"/>
              <a:ea typeface="ＭＳ 明朝" pitchFamily="17" charset="-128"/>
            </a:rPr>
            <a:t>ニ</a:t>
          </a:r>
        </a:p>
      </xdr:txBody>
    </xdr:sp>
    <xdr:clientData/>
  </xdr:oneCellAnchor>
  <xdr:oneCellAnchor>
    <xdr:from>
      <xdr:col>16</xdr:col>
      <xdr:colOff>38225</xdr:colOff>
      <xdr:row>26</xdr:row>
      <xdr:rowOff>5925</xdr:rowOff>
    </xdr:from>
    <xdr:ext cx="0" cy="150041"/>
    <xdr:sp macro="" textlink="">
      <xdr:nvSpPr>
        <xdr:cNvPr id="13" name="テキスト ボックス 12">
          <a:extLst>
            <a:ext uri="{FF2B5EF4-FFF2-40B4-BE49-F238E27FC236}">
              <a16:creationId xmlns:a16="http://schemas.microsoft.com/office/drawing/2014/main" id="{00000000-0008-0000-0300-00000D000000}"/>
            </a:ext>
          </a:extLst>
        </xdr:cNvPr>
        <xdr:cNvSpPr txBox="1"/>
      </xdr:nvSpPr>
      <xdr:spPr>
        <a:xfrm>
          <a:off x="1867025" y="5149425"/>
          <a:ext cx="195263"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ja-JP" altLang="en-US" sz="900">
              <a:latin typeface="ＭＳ 明朝" pitchFamily="17" charset="-128"/>
              <a:ea typeface="ＭＳ 明朝" pitchFamily="17" charset="-128"/>
            </a:rPr>
            <a:t>ロ</a:t>
          </a:r>
        </a:p>
      </xdr:txBody>
    </xdr:sp>
    <xdr:clientData/>
  </xdr:oneCellAnchor>
  <xdr:oneCellAnchor>
    <xdr:from>
      <xdr:col>16</xdr:col>
      <xdr:colOff>38209</xdr:colOff>
      <xdr:row>28</xdr:row>
      <xdr:rowOff>20246</xdr:rowOff>
    </xdr:from>
    <xdr:ext cx="0" cy="150041"/>
    <xdr:sp macro="" textlink="">
      <xdr:nvSpPr>
        <xdr:cNvPr id="14" name="テキスト ボックス 13">
          <a:extLst>
            <a:ext uri="{FF2B5EF4-FFF2-40B4-BE49-F238E27FC236}">
              <a16:creationId xmlns:a16="http://schemas.microsoft.com/office/drawing/2014/main" id="{00000000-0008-0000-0300-00000E000000}"/>
            </a:ext>
          </a:extLst>
        </xdr:cNvPr>
        <xdr:cNvSpPr txBox="1"/>
      </xdr:nvSpPr>
      <xdr:spPr>
        <a:xfrm>
          <a:off x="1867009" y="5525696"/>
          <a:ext cx="195263"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ja-JP" altLang="en-US" sz="900">
              <a:latin typeface="ＭＳ 明朝" pitchFamily="17" charset="-128"/>
              <a:ea typeface="ＭＳ 明朝" pitchFamily="17" charset="-128"/>
            </a:rPr>
            <a:t>ホ</a:t>
          </a:r>
        </a:p>
      </xdr:txBody>
    </xdr:sp>
    <xdr:clientData/>
  </xdr:oneCellAnchor>
  <xdr:oneCellAnchor>
    <xdr:from>
      <xdr:col>8</xdr:col>
      <xdr:colOff>85725</xdr:colOff>
      <xdr:row>9</xdr:row>
      <xdr:rowOff>66675</xdr:rowOff>
    </xdr:from>
    <xdr:ext cx="0" cy="150041"/>
    <xdr:sp macro="" textlink="">
      <xdr:nvSpPr>
        <xdr:cNvPr id="15" name="テキスト ボックス 14">
          <a:extLst>
            <a:ext uri="{FF2B5EF4-FFF2-40B4-BE49-F238E27FC236}">
              <a16:creationId xmlns:a16="http://schemas.microsoft.com/office/drawing/2014/main" id="{00000000-0008-0000-0300-00000F000000}"/>
            </a:ext>
          </a:extLst>
        </xdr:cNvPr>
        <xdr:cNvSpPr txBox="1"/>
      </xdr:nvSpPr>
      <xdr:spPr>
        <a:xfrm>
          <a:off x="962025" y="1743075"/>
          <a:ext cx="195263"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en-US" altLang="ja-JP" sz="900" b="0">
              <a:latin typeface="ＭＳ 明朝" pitchFamily="17" charset="-128"/>
              <a:ea typeface="ＭＳ 明朝" pitchFamily="17" charset="-128"/>
            </a:rPr>
            <a:t>Ⅰ</a:t>
          </a:r>
          <a:endParaRPr kumimoji="1" lang="ja-JP" altLang="en-US" sz="900" b="0">
            <a:latin typeface="ＭＳ 明朝" pitchFamily="17" charset="-128"/>
            <a:ea typeface="ＭＳ 明朝" pitchFamily="17" charset="-128"/>
          </a:endParaRPr>
        </a:p>
      </xdr:txBody>
    </xdr:sp>
    <xdr:clientData/>
  </xdr:oneCellAnchor>
  <xdr:oneCellAnchor>
    <xdr:from>
      <xdr:col>11</xdr:col>
      <xdr:colOff>76200</xdr:colOff>
      <xdr:row>9</xdr:row>
      <xdr:rowOff>66675</xdr:rowOff>
    </xdr:from>
    <xdr:ext cx="0" cy="150041"/>
    <xdr:sp macro="" textlink="">
      <xdr:nvSpPr>
        <xdr:cNvPr id="16" name="テキスト ボックス 15">
          <a:extLst>
            <a:ext uri="{FF2B5EF4-FFF2-40B4-BE49-F238E27FC236}">
              <a16:creationId xmlns:a16="http://schemas.microsoft.com/office/drawing/2014/main" id="{00000000-0008-0000-0300-000010000000}"/>
            </a:ext>
          </a:extLst>
        </xdr:cNvPr>
        <xdr:cNvSpPr txBox="1"/>
      </xdr:nvSpPr>
      <xdr:spPr>
        <a:xfrm>
          <a:off x="1333500" y="1743075"/>
          <a:ext cx="195263"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en-US" altLang="ja-JP" sz="900" b="0">
              <a:latin typeface="ＭＳ 明朝" pitchFamily="17" charset="-128"/>
              <a:ea typeface="ＭＳ 明朝" pitchFamily="17" charset="-128"/>
            </a:rPr>
            <a:t>Ⅱ</a:t>
          </a:r>
          <a:endParaRPr kumimoji="1" lang="ja-JP" altLang="en-US" sz="900" b="0">
            <a:latin typeface="ＭＳ 明朝" pitchFamily="17" charset="-128"/>
            <a:ea typeface="ＭＳ 明朝" pitchFamily="17" charset="-128"/>
          </a:endParaRPr>
        </a:p>
      </xdr:txBody>
    </xdr:sp>
    <xdr:clientData/>
  </xdr:oneCellAnchor>
  <xdr:oneCellAnchor>
    <xdr:from>
      <xdr:col>14</xdr:col>
      <xdr:colOff>76200</xdr:colOff>
      <xdr:row>9</xdr:row>
      <xdr:rowOff>66675</xdr:rowOff>
    </xdr:from>
    <xdr:ext cx="0" cy="150041"/>
    <xdr:sp macro="" textlink="">
      <xdr:nvSpPr>
        <xdr:cNvPr id="17" name="テキスト ボックス 16">
          <a:extLst>
            <a:ext uri="{FF2B5EF4-FFF2-40B4-BE49-F238E27FC236}">
              <a16:creationId xmlns:a16="http://schemas.microsoft.com/office/drawing/2014/main" id="{00000000-0008-0000-0300-000011000000}"/>
            </a:ext>
          </a:extLst>
        </xdr:cNvPr>
        <xdr:cNvSpPr txBox="1"/>
      </xdr:nvSpPr>
      <xdr:spPr>
        <a:xfrm>
          <a:off x="1676400" y="1743075"/>
          <a:ext cx="195263"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en-US" altLang="ja-JP" sz="900" b="0">
              <a:latin typeface="ＭＳ 明朝" pitchFamily="17" charset="-128"/>
              <a:ea typeface="ＭＳ 明朝" pitchFamily="17" charset="-128"/>
            </a:rPr>
            <a:t>Ⅲ</a:t>
          </a:r>
          <a:endParaRPr kumimoji="1" lang="ja-JP" altLang="en-US" sz="900" b="0">
            <a:latin typeface="ＭＳ 明朝" pitchFamily="17" charset="-128"/>
            <a:ea typeface="ＭＳ 明朝" pitchFamily="17" charset="-128"/>
          </a:endParaRPr>
        </a:p>
      </xdr:txBody>
    </xdr:sp>
    <xdr:clientData/>
  </xdr:oneCellAnchor>
  <xdr:oneCellAnchor>
    <xdr:from>
      <xdr:col>17</xdr:col>
      <xdr:colOff>85725</xdr:colOff>
      <xdr:row>9</xdr:row>
      <xdr:rowOff>66675</xdr:rowOff>
    </xdr:from>
    <xdr:ext cx="0" cy="150041"/>
    <xdr:sp macro="" textlink="">
      <xdr:nvSpPr>
        <xdr:cNvPr id="18" name="テキスト ボックス 17">
          <a:extLst>
            <a:ext uri="{FF2B5EF4-FFF2-40B4-BE49-F238E27FC236}">
              <a16:creationId xmlns:a16="http://schemas.microsoft.com/office/drawing/2014/main" id="{00000000-0008-0000-0300-000012000000}"/>
            </a:ext>
          </a:extLst>
        </xdr:cNvPr>
        <xdr:cNvSpPr txBox="1"/>
      </xdr:nvSpPr>
      <xdr:spPr>
        <a:xfrm>
          <a:off x="2028825" y="1743075"/>
          <a:ext cx="195263"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en-US" altLang="ja-JP" sz="900" b="0">
              <a:latin typeface="ＭＳ 明朝" pitchFamily="17" charset="-128"/>
              <a:ea typeface="ＭＳ 明朝" pitchFamily="17" charset="-128"/>
            </a:rPr>
            <a:t>Ⅳ</a:t>
          </a:r>
          <a:endParaRPr kumimoji="1" lang="ja-JP" altLang="en-US" sz="900" b="0">
            <a:latin typeface="ＭＳ 明朝" pitchFamily="17" charset="-128"/>
            <a:ea typeface="ＭＳ 明朝" pitchFamily="17" charset="-128"/>
          </a:endParaRPr>
        </a:p>
      </xdr:txBody>
    </xdr:sp>
    <xdr:clientData/>
  </xdr:oneCellAnchor>
  <xdr:oneCellAnchor>
    <xdr:from>
      <xdr:col>20</xdr:col>
      <xdr:colOff>76200</xdr:colOff>
      <xdr:row>9</xdr:row>
      <xdr:rowOff>66675</xdr:rowOff>
    </xdr:from>
    <xdr:ext cx="0" cy="150041"/>
    <xdr:sp macro="" textlink="">
      <xdr:nvSpPr>
        <xdr:cNvPr id="19" name="テキスト ボックス 18">
          <a:extLst>
            <a:ext uri="{FF2B5EF4-FFF2-40B4-BE49-F238E27FC236}">
              <a16:creationId xmlns:a16="http://schemas.microsoft.com/office/drawing/2014/main" id="{00000000-0008-0000-0300-000013000000}"/>
            </a:ext>
          </a:extLst>
        </xdr:cNvPr>
        <xdr:cNvSpPr txBox="1"/>
      </xdr:nvSpPr>
      <xdr:spPr>
        <a:xfrm>
          <a:off x="2362200" y="1743075"/>
          <a:ext cx="195263"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en-US" altLang="ja-JP" sz="900" b="0">
              <a:latin typeface="ＭＳ 明朝" pitchFamily="17" charset="-128"/>
              <a:ea typeface="ＭＳ 明朝" pitchFamily="17" charset="-128"/>
            </a:rPr>
            <a:t>Ⅴ</a:t>
          </a:r>
          <a:endParaRPr kumimoji="1" lang="ja-JP" altLang="en-US" sz="900" b="0">
            <a:latin typeface="ＭＳ 明朝" pitchFamily="17" charset="-128"/>
            <a:ea typeface="ＭＳ 明朝" pitchFamily="17" charset="-128"/>
          </a:endParaRPr>
        </a:p>
      </xdr:txBody>
    </xdr:sp>
    <xdr:clientData/>
  </xdr:oneCellAnchor>
  <xdr:twoCellAnchor>
    <xdr:from>
      <xdr:col>49</xdr:col>
      <xdr:colOff>47625</xdr:colOff>
      <xdr:row>26</xdr:row>
      <xdr:rowOff>47625</xdr:rowOff>
    </xdr:from>
    <xdr:to>
      <xdr:col>50</xdr:col>
      <xdr:colOff>42375</xdr:colOff>
      <xdr:row>26</xdr:row>
      <xdr:rowOff>137625</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5648325" y="5191125"/>
          <a:ext cx="90000" cy="90000"/>
        </a:xfrm>
        <a:prstGeom prst="rect">
          <a:avLst/>
        </a:prstGeom>
        <a:noFill/>
        <a:ln w="6350" cap="sq" cmpd="sng">
          <a:solidFill>
            <a:schemeClr val="tx1"/>
          </a:solidFill>
          <a:prstDash val="solid"/>
          <a:miter lim="800000"/>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49</xdr:col>
      <xdr:colOff>57150</xdr:colOff>
      <xdr:row>27</xdr:row>
      <xdr:rowOff>47625</xdr:rowOff>
    </xdr:from>
    <xdr:to>
      <xdr:col>50</xdr:col>
      <xdr:colOff>51900</xdr:colOff>
      <xdr:row>27</xdr:row>
      <xdr:rowOff>137625</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5657850" y="5372100"/>
          <a:ext cx="90000" cy="90000"/>
        </a:xfrm>
        <a:prstGeom prst="rect">
          <a:avLst/>
        </a:prstGeom>
        <a:noFill/>
        <a:ln w="6350" cap="sq" cmpd="sng">
          <a:solidFill>
            <a:schemeClr val="tx1"/>
          </a:solidFill>
          <a:prstDash val="solid"/>
          <a:miter lim="800000"/>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52393</xdr:colOff>
      <xdr:row>33</xdr:row>
      <xdr:rowOff>47633</xdr:rowOff>
    </xdr:from>
    <xdr:to>
      <xdr:col>17</xdr:col>
      <xdr:colOff>28093</xdr:colOff>
      <xdr:row>33</xdr:row>
      <xdr:rowOff>137633</xdr:rowOff>
    </xdr:to>
    <xdr:sp macro="" textlink="">
      <xdr:nvSpPr>
        <xdr:cNvPr id="26" name="正方形/長方形 25">
          <a:extLst>
            <a:ext uri="{FF2B5EF4-FFF2-40B4-BE49-F238E27FC236}">
              <a16:creationId xmlns:a16="http://schemas.microsoft.com/office/drawing/2014/main" id="{00000000-0008-0000-0300-00001A000000}"/>
            </a:ext>
          </a:extLst>
        </xdr:cNvPr>
        <xdr:cNvSpPr/>
      </xdr:nvSpPr>
      <xdr:spPr>
        <a:xfrm>
          <a:off x="2166943" y="6991358"/>
          <a:ext cx="90000" cy="90000"/>
        </a:xfrm>
        <a:prstGeom prst="rect">
          <a:avLst/>
        </a:prstGeom>
        <a:noFill/>
        <a:ln w="6350" cap="sq" cmpd="sng">
          <a:solidFill>
            <a:schemeClr val="tx1"/>
          </a:solidFill>
          <a:prstDash val="solid"/>
          <a:miter lim="800000"/>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57156</xdr:colOff>
      <xdr:row>33</xdr:row>
      <xdr:rowOff>52396</xdr:rowOff>
    </xdr:from>
    <xdr:to>
      <xdr:col>28</xdr:col>
      <xdr:colOff>32856</xdr:colOff>
      <xdr:row>33</xdr:row>
      <xdr:rowOff>132871</xdr:rowOff>
    </xdr:to>
    <xdr:sp macro="" textlink="">
      <xdr:nvSpPr>
        <xdr:cNvPr id="27" name="正方形/長方形 26">
          <a:extLst>
            <a:ext uri="{FF2B5EF4-FFF2-40B4-BE49-F238E27FC236}">
              <a16:creationId xmlns:a16="http://schemas.microsoft.com/office/drawing/2014/main" id="{00000000-0008-0000-0300-00001B000000}"/>
            </a:ext>
          </a:extLst>
        </xdr:cNvPr>
        <xdr:cNvSpPr/>
      </xdr:nvSpPr>
      <xdr:spPr>
        <a:xfrm>
          <a:off x="3429006" y="6996121"/>
          <a:ext cx="90000" cy="80475"/>
        </a:xfrm>
        <a:prstGeom prst="rect">
          <a:avLst/>
        </a:prstGeom>
        <a:noFill/>
        <a:ln w="6350" cap="sq" cmpd="sng">
          <a:solidFill>
            <a:schemeClr val="tx1"/>
          </a:solidFill>
          <a:prstDash val="solid"/>
          <a:miter lim="800000"/>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27</xdr:col>
      <xdr:colOff>54050</xdr:colOff>
      <xdr:row>1</xdr:row>
      <xdr:rowOff>99023</xdr:rowOff>
    </xdr:from>
    <xdr:ext cx="0" cy="2862322"/>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3425900" y="241898"/>
          <a:ext cx="0" cy="2862322"/>
        </a:xfrm>
        <a:prstGeom prst="rect">
          <a:avLst/>
        </a:prstGeom>
        <a:noFill/>
      </xdr:spPr>
      <xdr:txBody>
        <a:bodyPr wrap="square" lIns="91440" tIns="45720" rIns="91440" bIns="45720">
          <a:spAutoFit/>
        </a:bodyPr>
        <a:lstStyle/>
        <a:p>
          <a:pPr algn="ctr">
            <a:lnSpc>
              <a:spcPts val="1800"/>
            </a:lnSpc>
          </a:pPr>
          <a:r>
            <a:rPr lang="ja-JP" altLang="en-US" sz="1800" b="0" i="0" cap="none" spc="0" baseline="0">
              <a:ln w="12700">
                <a:noFill/>
                <a:prstDash val="solid"/>
              </a:ln>
              <a:solidFill>
                <a:schemeClr val="tx1"/>
              </a:solidFill>
              <a:effectLst/>
            </a:rPr>
            <a:t>（</a:t>
          </a:r>
          <a:r>
            <a:rPr lang="en-US" altLang="ja-JP" sz="1800" b="0" i="0" cap="none" spc="0" baseline="0">
              <a:ln w="12700">
                <a:noFill/>
                <a:prstDash val="solid"/>
              </a:ln>
              <a:solidFill>
                <a:schemeClr val="tx1"/>
              </a:solidFill>
              <a:effectLst/>
            </a:rPr>
            <a:t>【</a:t>
          </a:r>
          <a:r>
            <a:rPr lang="ja-JP" altLang="en-US" sz="1800" b="0" i="0" cap="none" spc="0" baseline="0">
              <a:ln w="12700">
                <a:noFill/>
                <a:prstDash val="solid"/>
              </a:ln>
              <a:solidFill>
                <a:schemeClr val="tx1"/>
              </a:solidFill>
              <a:effectLst/>
            </a:rPr>
            <a:t>　　　　　　　</a:t>
          </a:r>
          <a:r>
            <a:rPr lang="en-US" altLang="ja-JP" sz="1800" b="0" i="0" cap="none" spc="0" baseline="0">
              <a:ln w="12700">
                <a:noFill/>
                <a:prstDash val="solid"/>
              </a:ln>
              <a:solidFill>
                <a:schemeClr val="tx1"/>
              </a:solidFill>
              <a:effectLst/>
            </a:rPr>
            <a:t>】</a:t>
          </a:r>
          <a:r>
            <a:rPr lang="ja-JP" altLang="en-US" sz="1800" b="0" i="0" cap="none" spc="0" baseline="0">
              <a:ln w="12700">
                <a:noFill/>
                <a:prstDash val="solid"/>
              </a:ln>
              <a:solidFill>
                <a:schemeClr val="tx1"/>
              </a:solidFill>
              <a:effectLst/>
            </a:rPr>
            <a:t>の部</a:t>
          </a:r>
          <a:r>
            <a:rPr lang="en-US" altLang="ja-JP" sz="1800" b="0" i="0" cap="none" spc="0" baseline="0">
              <a:ln w="12700">
                <a:noFill/>
                <a:prstDash val="solid"/>
              </a:ln>
              <a:solidFill>
                <a:schemeClr val="tx1"/>
              </a:solidFill>
              <a:effectLst/>
            </a:rPr>
            <a:t>【</a:t>
          </a:r>
          <a:r>
            <a:rPr lang="ja-JP" altLang="en-US" sz="1800" b="0" i="0" cap="none" spc="0" baseline="0">
              <a:ln w="12700">
                <a:noFill/>
                <a:prstDash val="solid"/>
              </a:ln>
              <a:solidFill>
                <a:schemeClr val="tx1"/>
              </a:solidFill>
              <a:effectLst/>
            </a:rPr>
            <a:t>　　</a:t>
          </a:r>
          <a:r>
            <a:rPr lang="en-US" altLang="ja-JP" sz="1800" b="0" i="0" cap="none" spc="0" baseline="0">
              <a:ln w="12700">
                <a:noFill/>
                <a:prstDash val="solid"/>
              </a:ln>
              <a:solidFill>
                <a:schemeClr val="tx1"/>
              </a:solidFill>
              <a:effectLst/>
            </a:rPr>
            <a:t>】</a:t>
          </a:r>
          <a:r>
            <a:rPr lang="ja-JP" altLang="en-US" sz="1800" b="0" i="0" cap="none" spc="0" baseline="0">
              <a:ln w="12700">
                <a:noFill/>
                <a:prstDash val="solid"/>
              </a:ln>
              <a:solidFill>
                <a:schemeClr val="tx1"/>
              </a:solidFill>
              <a:effectLst/>
            </a:rPr>
            <a:t>パート）</a:t>
          </a:r>
          <a:endParaRPr lang="en-US" altLang="ja-JP" sz="1800" b="0" i="0" cap="none" spc="0" baseline="0">
            <a:ln w="12700">
              <a:noFill/>
              <a:prstDash val="solid"/>
            </a:ln>
            <a:solidFill>
              <a:schemeClr val="tx1"/>
            </a:solidFill>
            <a:effectLst/>
          </a:endParaRPr>
        </a:p>
      </xdr:txBody>
    </xdr:sp>
    <xdr:clientData/>
  </xdr:oneCellAnchor>
  <xdr:oneCellAnchor>
    <xdr:from>
      <xdr:col>2</xdr:col>
      <xdr:colOff>19050</xdr:colOff>
      <xdr:row>1</xdr:row>
      <xdr:rowOff>95250</xdr:rowOff>
    </xdr:from>
    <xdr:ext cx="0" cy="3426579"/>
    <xdr:sp macro="" textlink="">
      <xdr:nvSpPr>
        <xdr:cNvPr id="32" name="正方形/長方形 31">
          <a:extLst>
            <a:ext uri="{FF2B5EF4-FFF2-40B4-BE49-F238E27FC236}">
              <a16:creationId xmlns:a16="http://schemas.microsoft.com/office/drawing/2014/main" id="{00000000-0008-0000-0300-000020000000}"/>
            </a:ext>
          </a:extLst>
        </xdr:cNvPr>
        <xdr:cNvSpPr/>
      </xdr:nvSpPr>
      <xdr:spPr>
        <a:xfrm>
          <a:off x="304800" y="238125"/>
          <a:ext cx="0" cy="3426579"/>
        </a:xfrm>
        <a:prstGeom prst="rect">
          <a:avLst/>
        </a:prstGeom>
        <a:noFill/>
      </xdr:spPr>
      <xdr:txBody>
        <a:bodyPr wrap="square" lIns="91440" tIns="45720" rIns="91440" bIns="45720">
          <a:spAutoFit/>
        </a:bodyPr>
        <a:lstStyle/>
        <a:p>
          <a:pPr algn="ctr">
            <a:lnSpc>
              <a:spcPts val="2000"/>
            </a:lnSpc>
          </a:pPr>
          <a:r>
            <a:rPr lang="ja-JP" altLang="en-US" sz="1800" b="0" i="0" cap="none" spc="0" baseline="0">
              <a:ln w="12700">
                <a:noFill/>
                <a:prstDash val="solid"/>
              </a:ln>
              <a:solidFill>
                <a:schemeClr val="tx1"/>
              </a:solidFill>
              <a:effectLst/>
            </a:rPr>
            <a:t>佐賀県吹奏楽大会参加申込書</a:t>
          </a:r>
          <a:endParaRPr lang="en-US" altLang="ja-JP" sz="1800" b="0" i="0" cap="none" spc="0" baseline="0">
            <a:ln w="12700">
              <a:noFill/>
              <a:prstDash val="solid"/>
            </a:ln>
            <a:solidFill>
              <a:schemeClr val="tx1"/>
            </a:solidFill>
            <a:effectLst/>
          </a:endParaRPr>
        </a:p>
      </xdr:txBody>
    </xdr:sp>
    <xdr:clientData/>
  </xdr:oneCellAnchor>
  <xdr:twoCellAnchor>
    <xdr:from>
      <xdr:col>30</xdr:col>
      <xdr:colOff>19050</xdr:colOff>
      <xdr:row>42</xdr:row>
      <xdr:rowOff>104775</xdr:rowOff>
    </xdr:from>
    <xdr:to>
      <xdr:col>31</xdr:col>
      <xdr:colOff>66675</xdr:colOff>
      <xdr:row>42</xdr:row>
      <xdr:rowOff>266700</xdr:rowOff>
    </xdr:to>
    <xdr:sp macro="" textlink="">
      <xdr:nvSpPr>
        <xdr:cNvPr id="11249" name="Oval 1">
          <a:extLst>
            <a:ext uri="{FF2B5EF4-FFF2-40B4-BE49-F238E27FC236}">
              <a16:creationId xmlns:a16="http://schemas.microsoft.com/office/drawing/2014/main" id="{00000000-0008-0000-0300-0000F12B0000}"/>
            </a:ext>
          </a:extLst>
        </xdr:cNvPr>
        <xdr:cNvSpPr>
          <a:spLocks noChangeArrowheads="1"/>
        </xdr:cNvSpPr>
      </xdr:nvSpPr>
      <xdr:spPr bwMode="auto">
        <a:xfrm>
          <a:off x="3733800" y="8915400"/>
          <a:ext cx="161925" cy="161925"/>
        </a:xfrm>
        <a:prstGeom prst="ellipse">
          <a:avLst/>
        </a:prstGeom>
        <a:noFill/>
        <a:ln w="3175" cap="rnd">
          <a:solidFill>
            <a:srgbClr val="000000"/>
          </a:solidFill>
          <a:prstDash val="sysDot"/>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40</xdr:col>
      <xdr:colOff>38100</xdr:colOff>
      <xdr:row>41</xdr:row>
      <xdr:rowOff>95250</xdr:rowOff>
    </xdr:from>
    <xdr:to>
      <xdr:col>42</xdr:col>
      <xdr:colOff>95250</xdr:colOff>
      <xdr:row>41</xdr:row>
      <xdr:rowOff>276225</xdr:rowOff>
    </xdr:to>
    <xdr:sp macro="" textlink="">
      <xdr:nvSpPr>
        <xdr:cNvPr id="11250" name="Rectangle 2">
          <a:extLst>
            <a:ext uri="{FF2B5EF4-FFF2-40B4-BE49-F238E27FC236}">
              <a16:creationId xmlns:a16="http://schemas.microsoft.com/office/drawing/2014/main" id="{00000000-0008-0000-0300-0000F22B0000}"/>
            </a:ext>
          </a:extLst>
        </xdr:cNvPr>
        <xdr:cNvSpPr>
          <a:spLocks noChangeArrowheads="1"/>
        </xdr:cNvSpPr>
      </xdr:nvSpPr>
      <xdr:spPr bwMode="auto">
        <a:xfrm>
          <a:off x="4895850" y="8629650"/>
          <a:ext cx="285750" cy="180975"/>
        </a:xfrm>
        <a:prstGeom prst="rect">
          <a:avLst/>
        </a:prstGeom>
        <a:noFill/>
        <a:ln w="9525">
          <a:solidFill>
            <a:srgbClr val="000000"/>
          </a:solidFill>
          <a:prstDash val="sysDot"/>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52387</xdr:colOff>
      <xdr:row>31</xdr:row>
      <xdr:rowOff>47624</xdr:rowOff>
    </xdr:from>
    <xdr:to>
      <xdr:col>17</xdr:col>
      <xdr:colOff>28087</xdr:colOff>
      <xdr:row>31</xdr:row>
      <xdr:rowOff>137624</xdr:rowOff>
    </xdr:to>
    <xdr:sp macro="" textlink="">
      <xdr:nvSpPr>
        <xdr:cNvPr id="24" name="正方形/長方形 23">
          <a:extLst>
            <a:ext uri="{FF2B5EF4-FFF2-40B4-BE49-F238E27FC236}">
              <a16:creationId xmlns:a16="http://schemas.microsoft.com/office/drawing/2014/main" id="{00000000-0008-0000-0300-000018000000}"/>
            </a:ext>
          </a:extLst>
        </xdr:cNvPr>
        <xdr:cNvSpPr/>
      </xdr:nvSpPr>
      <xdr:spPr>
        <a:xfrm>
          <a:off x="1709737" y="6667499"/>
          <a:ext cx="90000" cy="90000"/>
        </a:xfrm>
        <a:prstGeom prst="rect">
          <a:avLst/>
        </a:prstGeom>
        <a:noFill/>
        <a:ln w="6350" cap="sq" cmpd="sng">
          <a:solidFill>
            <a:schemeClr val="tx1"/>
          </a:solidFill>
          <a:prstDash val="solid"/>
          <a:miter lim="800000"/>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66681</xdr:colOff>
      <xdr:row>31</xdr:row>
      <xdr:rowOff>33345</xdr:rowOff>
    </xdr:from>
    <xdr:to>
      <xdr:col>28</xdr:col>
      <xdr:colOff>42381</xdr:colOff>
      <xdr:row>31</xdr:row>
      <xdr:rowOff>123345</xdr:rowOff>
    </xdr:to>
    <xdr:sp macro="" textlink="">
      <xdr:nvSpPr>
        <xdr:cNvPr id="25" name="正方形/長方形 24">
          <a:extLst>
            <a:ext uri="{FF2B5EF4-FFF2-40B4-BE49-F238E27FC236}">
              <a16:creationId xmlns:a16="http://schemas.microsoft.com/office/drawing/2014/main" id="{00000000-0008-0000-0300-000019000000}"/>
            </a:ext>
          </a:extLst>
        </xdr:cNvPr>
        <xdr:cNvSpPr/>
      </xdr:nvSpPr>
      <xdr:spPr>
        <a:xfrm>
          <a:off x="2857506" y="6672270"/>
          <a:ext cx="90000" cy="90000"/>
        </a:xfrm>
        <a:prstGeom prst="rect">
          <a:avLst/>
        </a:prstGeom>
        <a:noFill/>
        <a:ln w="6350" cap="sq" cmpd="sng">
          <a:solidFill>
            <a:schemeClr val="tx1"/>
          </a:solidFill>
          <a:prstDash val="solid"/>
          <a:miter lim="800000"/>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95250</xdr:colOff>
      <xdr:row>9</xdr:row>
      <xdr:rowOff>47625</xdr:rowOff>
    </xdr:from>
    <xdr:to>
      <xdr:col>10</xdr:col>
      <xdr:colOff>38100</xdr:colOff>
      <xdr:row>9</xdr:row>
      <xdr:rowOff>257175</xdr:rowOff>
    </xdr:to>
    <xdr:sp macro="" textlink="">
      <xdr:nvSpPr>
        <xdr:cNvPr id="1049" name="Text Box 25">
          <a:extLst>
            <a:ext uri="{FF2B5EF4-FFF2-40B4-BE49-F238E27FC236}">
              <a16:creationId xmlns:a16="http://schemas.microsoft.com/office/drawing/2014/main" id="{00000000-0008-0000-0300-000019040000}"/>
            </a:ext>
          </a:extLst>
        </xdr:cNvPr>
        <xdr:cNvSpPr txBox="1">
          <a:spLocks noChangeArrowheads="1"/>
        </xdr:cNvSpPr>
      </xdr:nvSpPr>
      <xdr:spPr bwMode="auto">
        <a:xfrm>
          <a:off x="1257300" y="2085975"/>
          <a:ext cx="209550" cy="209550"/>
        </a:xfrm>
        <a:prstGeom prst="rect">
          <a:avLst/>
        </a:prstGeom>
        <a:no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Ⅰ</a:t>
          </a:r>
        </a:p>
      </xdr:txBody>
    </xdr:sp>
    <xdr:clientData/>
  </xdr:twoCellAnchor>
  <xdr:twoCellAnchor>
    <xdr:from>
      <xdr:col>11</xdr:col>
      <xdr:colOff>57150</xdr:colOff>
      <xdr:row>9</xdr:row>
      <xdr:rowOff>47625</xdr:rowOff>
    </xdr:from>
    <xdr:to>
      <xdr:col>13</xdr:col>
      <xdr:colOff>38100</xdr:colOff>
      <xdr:row>9</xdr:row>
      <xdr:rowOff>257175</xdr:rowOff>
    </xdr:to>
    <xdr:sp macro="" textlink="">
      <xdr:nvSpPr>
        <xdr:cNvPr id="1050" name="Text Box 26">
          <a:extLst>
            <a:ext uri="{FF2B5EF4-FFF2-40B4-BE49-F238E27FC236}">
              <a16:creationId xmlns:a16="http://schemas.microsoft.com/office/drawing/2014/main" id="{00000000-0008-0000-0300-00001A040000}"/>
            </a:ext>
          </a:extLst>
        </xdr:cNvPr>
        <xdr:cNvSpPr txBox="1">
          <a:spLocks noChangeArrowheads="1"/>
        </xdr:cNvSpPr>
      </xdr:nvSpPr>
      <xdr:spPr bwMode="auto">
        <a:xfrm>
          <a:off x="1600200" y="2085975"/>
          <a:ext cx="209550" cy="209550"/>
        </a:xfrm>
        <a:prstGeom prst="rect">
          <a:avLst/>
        </a:prstGeom>
        <a:no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Ⅱ</a:t>
          </a:r>
        </a:p>
      </xdr:txBody>
    </xdr:sp>
    <xdr:clientData/>
  </xdr:twoCellAnchor>
  <xdr:twoCellAnchor>
    <xdr:from>
      <xdr:col>14</xdr:col>
      <xdr:colOff>57150</xdr:colOff>
      <xdr:row>9</xdr:row>
      <xdr:rowOff>47625</xdr:rowOff>
    </xdr:from>
    <xdr:to>
      <xdr:col>16</xdr:col>
      <xdr:colOff>38100</xdr:colOff>
      <xdr:row>9</xdr:row>
      <xdr:rowOff>257175</xdr:rowOff>
    </xdr:to>
    <xdr:sp macro="" textlink="">
      <xdr:nvSpPr>
        <xdr:cNvPr id="1051" name="Text Box 27">
          <a:extLst>
            <a:ext uri="{FF2B5EF4-FFF2-40B4-BE49-F238E27FC236}">
              <a16:creationId xmlns:a16="http://schemas.microsoft.com/office/drawing/2014/main" id="{00000000-0008-0000-0300-00001B040000}"/>
            </a:ext>
          </a:extLst>
        </xdr:cNvPr>
        <xdr:cNvSpPr txBox="1">
          <a:spLocks noChangeArrowheads="1"/>
        </xdr:cNvSpPr>
      </xdr:nvSpPr>
      <xdr:spPr bwMode="auto">
        <a:xfrm>
          <a:off x="1943100" y="2085975"/>
          <a:ext cx="209550" cy="209550"/>
        </a:xfrm>
        <a:prstGeom prst="rect">
          <a:avLst/>
        </a:prstGeom>
        <a:no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Ⅲ</a:t>
          </a:r>
        </a:p>
      </xdr:txBody>
    </xdr:sp>
    <xdr:clientData/>
  </xdr:twoCellAnchor>
  <xdr:twoCellAnchor>
    <xdr:from>
      <xdr:col>17</xdr:col>
      <xdr:colOff>66675</xdr:colOff>
      <xdr:row>9</xdr:row>
      <xdr:rowOff>38100</xdr:rowOff>
    </xdr:from>
    <xdr:to>
      <xdr:col>19</xdr:col>
      <xdr:colOff>47625</xdr:colOff>
      <xdr:row>9</xdr:row>
      <xdr:rowOff>247650</xdr:rowOff>
    </xdr:to>
    <xdr:sp macro="" textlink="">
      <xdr:nvSpPr>
        <xdr:cNvPr id="1052" name="Text Box 28">
          <a:extLst>
            <a:ext uri="{FF2B5EF4-FFF2-40B4-BE49-F238E27FC236}">
              <a16:creationId xmlns:a16="http://schemas.microsoft.com/office/drawing/2014/main" id="{00000000-0008-0000-0300-00001C040000}"/>
            </a:ext>
          </a:extLst>
        </xdr:cNvPr>
        <xdr:cNvSpPr txBox="1">
          <a:spLocks noChangeArrowheads="1"/>
        </xdr:cNvSpPr>
      </xdr:nvSpPr>
      <xdr:spPr bwMode="auto">
        <a:xfrm>
          <a:off x="2295525" y="2076450"/>
          <a:ext cx="209550" cy="209550"/>
        </a:xfrm>
        <a:prstGeom prst="rect">
          <a:avLst/>
        </a:prstGeom>
        <a:no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Ⅳ</a:t>
          </a:r>
        </a:p>
      </xdr:txBody>
    </xdr:sp>
    <xdr:clientData/>
  </xdr:twoCellAnchor>
  <xdr:twoCellAnchor>
    <xdr:from>
      <xdr:col>4</xdr:col>
      <xdr:colOff>57150</xdr:colOff>
      <xdr:row>25</xdr:row>
      <xdr:rowOff>171450</xdr:rowOff>
    </xdr:from>
    <xdr:to>
      <xdr:col>5</xdr:col>
      <xdr:colOff>123825</xdr:colOff>
      <xdr:row>27</xdr:row>
      <xdr:rowOff>19050</xdr:rowOff>
    </xdr:to>
    <xdr:sp macro="" textlink="">
      <xdr:nvSpPr>
        <xdr:cNvPr id="1054" name="Text Box 30">
          <a:extLst>
            <a:ext uri="{FF2B5EF4-FFF2-40B4-BE49-F238E27FC236}">
              <a16:creationId xmlns:a16="http://schemas.microsoft.com/office/drawing/2014/main" id="{00000000-0008-0000-0300-00001E040000}"/>
            </a:ext>
          </a:extLst>
        </xdr:cNvPr>
        <xdr:cNvSpPr txBox="1">
          <a:spLocks noChangeArrowheads="1"/>
        </xdr:cNvSpPr>
      </xdr:nvSpPr>
      <xdr:spPr bwMode="auto">
        <a:xfrm>
          <a:off x="628650" y="6419850"/>
          <a:ext cx="209550" cy="209550"/>
        </a:xfrm>
        <a:prstGeom prst="rect">
          <a:avLst/>
        </a:prstGeom>
        <a:noFill/>
        <a:ln>
          <a:noFill/>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ア</a:t>
          </a:r>
        </a:p>
      </xdr:txBody>
    </xdr:sp>
    <xdr:clientData/>
  </xdr:twoCellAnchor>
  <xdr:twoCellAnchor>
    <xdr:from>
      <xdr:col>16</xdr:col>
      <xdr:colOff>19050</xdr:colOff>
      <xdr:row>26</xdr:row>
      <xdr:rowOff>0</xdr:rowOff>
    </xdr:from>
    <xdr:to>
      <xdr:col>18</xdr:col>
      <xdr:colOff>0</xdr:colOff>
      <xdr:row>27</xdr:row>
      <xdr:rowOff>28575</xdr:rowOff>
    </xdr:to>
    <xdr:sp macro="" textlink="">
      <xdr:nvSpPr>
        <xdr:cNvPr id="1055" name="Text Box 31">
          <a:extLst>
            <a:ext uri="{FF2B5EF4-FFF2-40B4-BE49-F238E27FC236}">
              <a16:creationId xmlns:a16="http://schemas.microsoft.com/office/drawing/2014/main" id="{00000000-0008-0000-0300-00001F040000}"/>
            </a:ext>
          </a:extLst>
        </xdr:cNvPr>
        <xdr:cNvSpPr txBox="1">
          <a:spLocks noChangeArrowheads="1"/>
        </xdr:cNvSpPr>
      </xdr:nvSpPr>
      <xdr:spPr bwMode="auto">
        <a:xfrm>
          <a:off x="2133600" y="6429375"/>
          <a:ext cx="209550" cy="209550"/>
        </a:xfrm>
        <a:prstGeom prst="rect">
          <a:avLst/>
        </a:prstGeom>
        <a:noFill/>
        <a:ln>
          <a:noFill/>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イ</a:t>
          </a:r>
        </a:p>
      </xdr:txBody>
    </xdr:sp>
    <xdr:clientData/>
  </xdr:twoCellAnchor>
  <xdr:twoCellAnchor>
    <xdr:from>
      <xdr:col>4</xdr:col>
      <xdr:colOff>38100</xdr:colOff>
      <xdr:row>27</xdr:row>
      <xdr:rowOff>0</xdr:rowOff>
    </xdr:from>
    <xdr:to>
      <xdr:col>5</xdr:col>
      <xdr:colOff>104775</xdr:colOff>
      <xdr:row>28</xdr:row>
      <xdr:rowOff>28575</xdr:rowOff>
    </xdr:to>
    <xdr:sp macro="" textlink="">
      <xdr:nvSpPr>
        <xdr:cNvPr id="1056" name="Text Box 32">
          <a:extLst>
            <a:ext uri="{FF2B5EF4-FFF2-40B4-BE49-F238E27FC236}">
              <a16:creationId xmlns:a16="http://schemas.microsoft.com/office/drawing/2014/main" id="{00000000-0008-0000-0300-000020040000}"/>
            </a:ext>
          </a:extLst>
        </xdr:cNvPr>
        <xdr:cNvSpPr txBox="1">
          <a:spLocks noChangeArrowheads="1"/>
        </xdr:cNvSpPr>
      </xdr:nvSpPr>
      <xdr:spPr bwMode="auto">
        <a:xfrm>
          <a:off x="609600" y="6610350"/>
          <a:ext cx="209550" cy="209550"/>
        </a:xfrm>
        <a:prstGeom prst="rect">
          <a:avLst/>
        </a:prstGeom>
        <a:noFill/>
        <a:ln>
          <a:noFill/>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ウ</a:t>
          </a:r>
        </a:p>
      </xdr:txBody>
    </xdr:sp>
    <xdr:clientData/>
  </xdr:twoCellAnchor>
  <xdr:twoCellAnchor>
    <xdr:from>
      <xdr:col>4</xdr:col>
      <xdr:colOff>38100</xdr:colOff>
      <xdr:row>27</xdr:row>
      <xdr:rowOff>161925</xdr:rowOff>
    </xdr:from>
    <xdr:to>
      <xdr:col>5</xdr:col>
      <xdr:colOff>104775</xdr:colOff>
      <xdr:row>29</xdr:row>
      <xdr:rowOff>9525</xdr:rowOff>
    </xdr:to>
    <xdr:sp macro="" textlink="">
      <xdr:nvSpPr>
        <xdr:cNvPr id="1057" name="Text Box 33">
          <a:extLst>
            <a:ext uri="{FF2B5EF4-FFF2-40B4-BE49-F238E27FC236}">
              <a16:creationId xmlns:a16="http://schemas.microsoft.com/office/drawing/2014/main" id="{00000000-0008-0000-0300-000021040000}"/>
            </a:ext>
          </a:extLst>
        </xdr:cNvPr>
        <xdr:cNvSpPr txBox="1">
          <a:spLocks noChangeArrowheads="1"/>
        </xdr:cNvSpPr>
      </xdr:nvSpPr>
      <xdr:spPr bwMode="auto">
        <a:xfrm>
          <a:off x="609600" y="6772275"/>
          <a:ext cx="209550" cy="209550"/>
        </a:xfrm>
        <a:prstGeom prst="rect">
          <a:avLst/>
        </a:prstGeom>
        <a:noFill/>
        <a:ln>
          <a:noFill/>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エ</a:t>
          </a:r>
        </a:p>
      </xdr:txBody>
    </xdr:sp>
    <xdr:clientData/>
  </xdr:twoCellAnchor>
  <xdr:twoCellAnchor>
    <xdr:from>
      <xdr:col>16</xdr:col>
      <xdr:colOff>19050</xdr:colOff>
      <xdr:row>27</xdr:row>
      <xdr:rowOff>171450</xdr:rowOff>
    </xdr:from>
    <xdr:to>
      <xdr:col>18</xdr:col>
      <xdr:colOff>0</xdr:colOff>
      <xdr:row>29</xdr:row>
      <xdr:rowOff>19050</xdr:rowOff>
    </xdr:to>
    <xdr:sp macro="" textlink="">
      <xdr:nvSpPr>
        <xdr:cNvPr id="1058" name="Text Box 34">
          <a:extLst>
            <a:ext uri="{FF2B5EF4-FFF2-40B4-BE49-F238E27FC236}">
              <a16:creationId xmlns:a16="http://schemas.microsoft.com/office/drawing/2014/main" id="{00000000-0008-0000-0300-000022040000}"/>
            </a:ext>
          </a:extLst>
        </xdr:cNvPr>
        <xdr:cNvSpPr txBox="1">
          <a:spLocks noChangeArrowheads="1"/>
        </xdr:cNvSpPr>
      </xdr:nvSpPr>
      <xdr:spPr bwMode="auto">
        <a:xfrm>
          <a:off x="2133600" y="6781800"/>
          <a:ext cx="209550" cy="209550"/>
        </a:xfrm>
        <a:prstGeom prst="rect">
          <a:avLst/>
        </a:prstGeom>
        <a:noFill/>
        <a:ln>
          <a:noFill/>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オ</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4</xdr:col>
      <xdr:colOff>66648</xdr:colOff>
      <xdr:row>40</xdr:row>
      <xdr:rowOff>5941</xdr:rowOff>
    </xdr:from>
    <xdr:ext cx="0" cy="150041"/>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638148" y="6444841"/>
          <a:ext cx="0"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ja-JP" altLang="en-US" sz="900">
              <a:latin typeface="ＭＳ 明朝" pitchFamily="17" charset="-128"/>
              <a:ea typeface="ＭＳ 明朝" pitchFamily="17" charset="-128"/>
            </a:rPr>
            <a:t>イ</a:t>
          </a:r>
        </a:p>
      </xdr:txBody>
    </xdr:sp>
    <xdr:clientData/>
  </xdr:oneCellAnchor>
  <xdr:oneCellAnchor>
    <xdr:from>
      <xdr:col>4</xdr:col>
      <xdr:colOff>76203</xdr:colOff>
      <xdr:row>41</xdr:row>
      <xdr:rowOff>4763</xdr:rowOff>
    </xdr:from>
    <xdr:ext cx="0" cy="150041"/>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647703" y="6624638"/>
          <a:ext cx="0"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ja-JP" altLang="en-US" sz="900">
              <a:latin typeface="ＭＳ 明朝" pitchFamily="17" charset="-128"/>
              <a:ea typeface="ＭＳ 明朝" pitchFamily="17" charset="-128"/>
            </a:rPr>
            <a:t>ハ</a:t>
          </a:r>
        </a:p>
      </xdr:txBody>
    </xdr:sp>
    <xdr:clientData/>
  </xdr:oneCellAnchor>
  <xdr:oneCellAnchor>
    <xdr:from>
      <xdr:col>4</xdr:col>
      <xdr:colOff>76187</xdr:colOff>
      <xdr:row>42</xdr:row>
      <xdr:rowOff>19059</xdr:rowOff>
    </xdr:from>
    <xdr:ext cx="0" cy="150041"/>
    <xdr:sp macro="" textlink="">
      <xdr:nvSpPr>
        <xdr:cNvPr id="4" name="テキスト ボックス 3">
          <a:extLst>
            <a:ext uri="{FF2B5EF4-FFF2-40B4-BE49-F238E27FC236}">
              <a16:creationId xmlns:a16="http://schemas.microsoft.com/office/drawing/2014/main" id="{00000000-0008-0000-0400-000004000000}"/>
            </a:ext>
          </a:extLst>
        </xdr:cNvPr>
        <xdr:cNvSpPr txBox="1"/>
      </xdr:nvSpPr>
      <xdr:spPr>
        <a:xfrm>
          <a:off x="647687" y="6819909"/>
          <a:ext cx="0"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ja-JP" altLang="en-US" sz="900">
              <a:latin typeface="ＭＳ 明朝" pitchFamily="17" charset="-128"/>
              <a:ea typeface="ＭＳ 明朝" pitchFamily="17" charset="-128"/>
            </a:rPr>
            <a:t>ニ</a:t>
          </a:r>
        </a:p>
      </xdr:txBody>
    </xdr:sp>
    <xdr:clientData/>
  </xdr:oneCellAnchor>
  <xdr:oneCellAnchor>
    <xdr:from>
      <xdr:col>16</xdr:col>
      <xdr:colOff>38225</xdr:colOff>
      <xdr:row>40</xdr:row>
      <xdr:rowOff>5925</xdr:rowOff>
    </xdr:from>
    <xdr:ext cx="0" cy="150041"/>
    <xdr:sp macro="" textlink="">
      <xdr:nvSpPr>
        <xdr:cNvPr id="5" name="テキスト ボックス 4">
          <a:extLst>
            <a:ext uri="{FF2B5EF4-FFF2-40B4-BE49-F238E27FC236}">
              <a16:creationId xmlns:a16="http://schemas.microsoft.com/office/drawing/2014/main" id="{00000000-0008-0000-0400-000005000000}"/>
            </a:ext>
          </a:extLst>
        </xdr:cNvPr>
        <xdr:cNvSpPr txBox="1"/>
      </xdr:nvSpPr>
      <xdr:spPr>
        <a:xfrm>
          <a:off x="2152775" y="6444825"/>
          <a:ext cx="0"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ja-JP" altLang="en-US" sz="900">
              <a:latin typeface="ＭＳ 明朝" pitchFamily="17" charset="-128"/>
              <a:ea typeface="ＭＳ 明朝" pitchFamily="17" charset="-128"/>
            </a:rPr>
            <a:t>ロ</a:t>
          </a:r>
        </a:p>
      </xdr:txBody>
    </xdr:sp>
    <xdr:clientData/>
  </xdr:oneCellAnchor>
  <xdr:oneCellAnchor>
    <xdr:from>
      <xdr:col>16</xdr:col>
      <xdr:colOff>38209</xdr:colOff>
      <xdr:row>42</xdr:row>
      <xdr:rowOff>20246</xdr:rowOff>
    </xdr:from>
    <xdr:ext cx="0" cy="150041"/>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152759" y="6821096"/>
          <a:ext cx="0"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ja-JP" altLang="en-US" sz="900">
              <a:latin typeface="ＭＳ 明朝" pitchFamily="17" charset="-128"/>
              <a:ea typeface="ＭＳ 明朝" pitchFamily="17" charset="-128"/>
            </a:rPr>
            <a:t>ホ</a:t>
          </a:r>
        </a:p>
      </xdr:txBody>
    </xdr:sp>
    <xdr:clientData/>
  </xdr:oneCellAnchor>
  <xdr:oneCellAnchor>
    <xdr:from>
      <xdr:col>8</xdr:col>
      <xdr:colOff>85725</xdr:colOff>
      <xdr:row>11</xdr:row>
      <xdr:rowOff>75020</xdr:rowOff>
    </xdr:from>
    <xdr:ext cx="0" cy="150041"/>
    <xdr:sp macro="" textlink="">
      <xdr:nvSpPr>
        <xdr:cNvPr id="7" name="テキスト ボックス 6">
          <a:extLst>
            <a:ext uri="{FF2B5EF4-FFF2-40B4-BE49-F238E27FC236}">
              <a16:creationId xmlns:a16="http://schemas.microsoft.com/office/drawing/2014/main" id="{00000000-0008-0000-0400-000007000000}"/>
            </a:ext>
          </a:extLst>
        </xdr:cNvPr>
        <xdr:cNvSpPr txBox="1"/>
      </xdr:nvSpPr>
      <xdr:spPr>
        <a:xfrm>
          <a:off x="1247775" y="2122895"/>
          <a:ext cx="0"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en-US" altLang="ja-JP" sz="900" b="0">
              <a:latin typeface="ＭＳ 明朝" pitchFamily="17" charset="-128"/>
              <a:ea typeface="ＭＳ 明朝" pitchFamily="17" charset="-128"/>
            </a:rPr>
            <a:t>Ⅰ</a:t>
          </a:r>
          <a:endParaRPr kumimoji="1" lang="ja-JP" altLang="en-US" sz="900" b="0">
            <a:latin typeface="ＭＳ 明朝" pitchFamily="17" charset="-128"/>
            <a:ea typeface="ＭＳ 明朝" pitchFamily="17" charset="-128"/>
          </a:endParaRPr>
        </a:p>
      </xdr:txBody>
    </xdr:sp>
    <xdr:clientData/>
  </xdr:oneCellAnchor>
  <xdr:oneCellAnchor>
    <xdr:from>
      <xdr:col>11</xdr:col>
      <xdr:colOff>76200</xdr:colOff>
      <xdr:row>11</xdr:row>
      <xdr:rowOff>75020</xdr:rowOff>
    </xdr:from>
    <xdr:ext cx="0" cy="150041"/>
    <xdr:sp macro="" textlink="">
      <xdr:nvSpPr>
        <xdr:cNvPr id="8" name="テキスト ボックス 7">
          <a:extLst>
            <a:ext uri="{FF2B5EF4-FFF2-40B4-BE49-F238E27FC236}">
              <a16:creationId xmlns:a16="http://schemas.microsoft.com/office/drawing/2014/main" id="{00000000-0008-0000-0400-000008000000}"/>
            </a:ext>
          </a:extLst>
        </xdr:cNvPr>
        <xdr:cNvSpPr txBox="1"/>
      </xdr:nvSpPr>
      <xdr:spPr>
        <a:xfrm>
          <a:off x="1619250" y="2122895"/>
          <a:ext cx="0"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en-US" altLang="ja-JP" sz="900" b="0">
              <a:latin typeface="ＭＳ 明朝" pitchFamily="17" charset="-128"/>
              <a:ea typeface="ＭＳ 明朝" pitchFamily="17" charset="-128"/>
            </a:rPr>
            <a:t>Ⅱ</a:t>
          </a:r>
          <a:endParaRPr kumimoji="1" lang="ja-JP" altLang="en-US" sz="900" b="0">
            <a:latin typeface="ＭＳ 明朝" pitchFamily="17" charset="-128"/>
            <a:ea typeface="ＭＳ 明朝" pitchFamily="17" charset="-128"/>
          </a:endParaRPr>
        </a:p>
      </xdr:txBody>
    </xdr:sp>
    <xdr:clientData/>
  </xdr:oneCellAnchor>
  <xdr:oneCellAnchor>
    <xdr:from>
      <xdr:col>14</xdr:col>
      <xdr:colOff>76200</xdr:colOff>
      <xdr:row>11</xdr:row>
      <xdr:rowOff>75020</xdr:rowOff>
    </xdr:from>
    <xdr:ext cx="0" cy="150041"/>
    <xdr:sp macro="" textlink="">
      <xdr:nvSpPr>
        <xdr:cNvPr id="9" name="テキスト ボックス 8">
          <a:extLst>
            <a:ext uri="{FF2B5EF4-FFF2-40B4-BE49-F238E27FC236}">
              <a16:creationId xmlns:a16="http://schemas.microsoft.com/office/drawing/2014/main" id="{00000000-0008-0000-0400-000009000000}"/>
            </a:ext>
          </a:extLst>
        </xdr:cNvPr>
        <xdr:cNvSpPr txBox="1"/>
      </xdr:nvSpPr>
      <xdr:spPr>
        <a:xfrm>
          <a:off x="1962150" y="2122895"/>
          <a:ext cx="0"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en-US" altLang="ja-JP" sz="900" b="0">
              <a:latin typeface="ＭＳ 明朝" pitchFamily="17" charset="-128"/>
              <a:ea typeface="ＭＳ 明朝" pitchFamily="17" charset="-128"/>
            </a:rPr>
            <a:t>Ⅲ</a:t>
          </a:r>
          <a:endParaRPr kumimoji="1" lang="ja-JP" altLang="en-US" sz="900" b="0">
            <a:latin typeface="ＭＳ 明朝" pitchFamily="17" charset="-128"/>
            <a:ea typeface="ＭＳ 明朝" pitchFamily="17" charset="-128"/>
          </a:endParaRPr>
        </a:p>
      </xdr:txBody>
    </xdr:sp>
    <xdr:clientData/>
  </xdr:oneCellAnchor>
  <xdr:oneCellAnchor>
    <xdr:from>
      <xdr:col>17</xdr:col>
      <xdr:colOff>85725</xdr:colOff>
      <xdr:row>11</xdr:row>
      <xdr:rowOff>75020</xdr:rowOff>
    </xdr:from>
    <xdr:ext cx="0" cy="150041"/>
    <xdr:sp macro="" textlink="">
      <xdr:nvSpPr>
        <xdr:cNvPr id="10" name="テキスト ボックス 9">
          <a:extLst>
            <a:ext uri="{FF2B5EF4-FFF2-40B4-BE49-F238E27FC236}">
              <a16:creationId xmlns:a16="http://schemas.microsoft.com/office/drawing/2014/main" id="{00000000-0008-0000-0400-00000A000000}"/>
            </a:ext>
          </a:extLst>
        </xdr:cNvPr>
        <xdr:cNvSpPr txBox="1"/>
      </xdr:nvSpPr>
      <xdr:spPr>
        <a:xfrm>
          <a:off x="2314575" y="2122895"/>
          <a:ext cx="0"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en-US" altLang="ja-JP" sz="900" b="0">
              <a:latin typeface="ＭＳ 明朝" pitchFamily="17" charset="-128"/>
              <a:ea typeface="ＭＳ 明朝" pitchFamily="17" charset="-128"/>
            </a:rPr>
            <a:t>Ⅳ</a:t>
          </a:r>
          <a:endParaRPr kumimoji="1" lang="ja-JP" altLang="en-US" sz="900" b="0">
            <a:latin typeface="ＭＳ 明朝" pitchFamily="17" charset="-128"/>
            <a:ea typeface="ＭＳ 明朝" pitchFamily="17" charset="-128"/>
          </a:endParaRPr>
        </a:p>
      </xdr:txBody>
    </xdr:sp>
    <xdr:clientData/>
  </xdr:oneCellAnchor>
  <xdr:oneCellAnchor>
    <xdr:from>
      <xdr:col>20</xdr:col>
      <xdr:colOff>76200</xdr:colOff>
      <xdr:row>11</xdr:row>
      <xdr:rowOff>75020</xdr:rowOff>
    </xdr:from>
    <xdr:ext cx="0" cy="150041"/>
    <xdr:sp macro="" textlink="">
      <xdr:nvSpPr>
        <xdr:cNvPr id="11" name="テキスト ボックス 10">
          <a:extLst>
            <a:ext uri="{FF2B5EF4-FFF2-40B4-BE49-F238E27FC236}">
              <a16:creationId xmlns:a16="http://schemas.microsoft.com/office/drawing/2014/main" id="{00000000-0008-0000-0400-00000B000000}"/>
            </a:ext>
          </a:extLst>
        </xdr:cNvPr>
        <xdr:cNvSpPr txBox="1"/>
      </xdr:nvSpPr>
      <xdr:spPr>
        <a:xfrm>
          <a:off x="2647950" y="2122895"/>
          <a:ext cx="0"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en-US" altLang="ja-JP" sz="900" b="0">
              <a:latin typeface="ＭＳ 明朝" pitchFamily="17" charset="-128"/>
              <a:ea typeface="ＭＳ 明朝" pitchFamily="17" charset="-128"/>
            </a:rPr>
            <a:t>Ⅴ</a:t>
          </a:r>
          <a:endParaRPr kumimoji="1" lang="ja-JP" altLang="en-US" sz="900" b="0">
            <a:latin typeface="ＭＳ 明朝" pitchFamily="17" charset="-128"/>
            <a:ea typeface="ＭＳ 明朝" pitchFamily="17" charset="-128"/>
          </a:endParaRPr>
        </a:p>
      </xdr:txBody>
    </xdr:sp>
    <xdr:clientData/>
  </xdr:oneCellAnchor>
  <xdr:twoCellAnchor>
    <xdr:from>
      <xdr:col>49</xdr:col>
      <xdr:colOff>47625</xdr:colOff>
      <xdr:row>40</xdr:row>
      <xdr:rowOff>47625</xdr:rowOff>
    </xdr:from>
    <xdr:to>
      <xdr:col>50</xdr:col>
      <xdr:colOff>42375</xdr:colOff>
      <xdr:row>40</xdr:row>
      <xdr:rowOff>137625</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5934075" y="6486525"/>
          <a:ext cx="90000" cy="90000"/>
        </a:xfrm>
        <a:prstGeom prst="rect">
          <a:avLst/>
        </a:prstGeom>
        <a:noFill/>
        <a:ln w="6350" cap="sq" cmpd="sng">
          <a:solidFill>
            <a:schemeClr val="tx1"/>
          </a:solidFill>
          <a:prstDash val="solid"/>
          <a:miter lim="800000"/>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49</xdr:col>
      <xdr:colOff>57150</xdr:colOff>
      <xdr:row>41</xdr:row>
      <xdr:rowOff>47625</xdr:rowOff>
    </xdr:from>
    <xdr:to>
      <xdr:col>50</xdr:col>
      <xdr:colOff>51900</xdr:colOff>
      <xdr:row>41</xdr:row>
      <xdr:rowOff>137625</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5943600" y="6667500"/>
          <a:ext cx="90000" cy="90000"/>
        </a:xfrm>
        <a:prstGeom prst="rect">
          <a:avLst/>
        </a:prstGeom>
        <a:noFill/>
        <a:ln w="6350" cap="sq" cmpd="sng">
          <a:solidFill>
            <a:schemeClr val="tx1"/>
          </a:solidFill>
          <a:prstDash val="solid"/>
          <a:miter lim="800000"/>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52393</xdr:colOff>
      <xdr:row>47</xdr:row>
      <xdr:rowOff>47633</xdr:rowOff>
    </xdr:from>
    <xdr:to>
      <xdr:col>17</xdr:col>
      <xdr:colOff>28093</xdr:colOff>
      <xdr:row>47</xdr:row>
      <xdr:rowOff>137633</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2166943" y="7562858"/>
          <a:ext cx="90000" cy="90000"/>
        </a:xfrm>
        <a:prstGeom prst="rect">
          <a:avLst/>
        </a:prstGeom>
        <a:noFill/>
        <a:ln w="6350" cap="sq" cmpd="sng">
          <a:solidFill>
            <a:schemeClr val="tx1"/>
          </a:solidFill>
          <a:prstDash val="solid"/>
          <a:miter lim="800000"/>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57156</xdr:colOff>
      <xdr:row>47</xdr:row>
      <xdr:rowOff>52396</xdr:rowOff>
    </xdr:from>
    <xdr:to>
      <xdr:col>28</xdr:col>
      <xdr:colOff>32856</xdr:colOff>
      <xdr:row>47</xdr:row>
      <xdr:rowOff>132871</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3429006" y="7567621"/>
          <a:ext cx="90000" cy="80475"/>
        </a:xfrm>
        <a:prstGeom prst="rect">
          <a:avLst/>
        </a:prstGeom>
        <a:noFill/>
        <a:ln w="6350" cap="sq" cmpd="sng">
          <a:solidFill>
            <a:schemeClr val="tx1"/>
          </a:solidFill>
          <a:prstDash val="solid"/>
          <a:miter lim="800000"/>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19050</xdr:colOff>
      <xdr:row>1</xdr:row>
      <xdr:rowOff>95250</xdr:rowOff>
    </xdr:from>
    <xdr:ext cx="0" cy="3426579"/>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304800" y="238125"/>
          <a:ext cx="0" cy="3426579"/>
        </a:xfrm>
        <a:prstGeom prst="rect">
          <a:avLst/>
        </a:prstGeom>
        <a:noFill/>
      </xdr:spPr>
      <xdr:txBody>
        <a:bodyPr wrap="square" lIns="91440" tIns="45720" rIns="91440" bIns="45720">
          <a:spAutoFit/>
        </a:bodyPr>
        <a:lstStyle/>
        <a:p>
          <a:pPr algn="ctr">
            <a:lnSpc>
              <a:spcPts val="2000"/>
            </a:lnSpc>
          </a:pPr>
          <a:r>
            <a:rPr lang="ja-JP" altLang="en-US" sz="1800" b="0" i="0" cap="none" spc="0" baseline="0">
              <a:ln w="12700">
                <a:noFill/>
                <a:prstDash val="solid"/>
              </a:ln>
              <a:solidFill>
                <a:schemeClr val="tx1"/>
              </a:solidFill>
              <a:effectLst/>
            </a:rPr>
            <a:t>佐賀県吹奏楽大会参加申込書</a:t>
          </a:r>
          <a:endParaRPr lang="en-US" altLang="ja-JP" sz="1800" b="0" i="0" cap="none" spc="0" baseline="0">
            <a:ln w="12700">
              <a:noFill/>
              <a:prstDash val="solid"/>
            </a:ln>
            <a:solidFill>
              <a:schemeClr val="tx1"/>
            </a:solidFill>
            <a:effectLst/>
          </a:endParaRPr>
        </a:p>
      </xdr:txBody>
    </xdr:sp>
    <xdr:clientData/>
  </xdr:oneCellAnchor>
  <xdr:twoCellAnchor>
    <xdr:from>
      <xdr:col>26</xdr:col>
      <xdr:colOff>19050</xdr:colOff>
      <xdr:row>56</xdr:row>
      <xdr:rowOff>104775</xdr:rowOff>
    </xdr:from>
    <xdr:to>
      <xdr:col>27</xdr:col>
      <xdr:colOff>66675</xdr:colOff>
      <xdr:row>56</xdr:row>
      <xdr:rowOff>266700</xdr:rowOff>
    </xdr:to>
    <xdr:sp macro="" textlink="">
      <xdr:nvSpPr>
        <xdr:cNvPr id="12147" name="Oval 1">
          <a:extLst>
            <a:ext uri="{FF2B5EF4-FFF2-40B4-BE49-F238E27FC236}">
              <a16:creationId xmlns:a16="http://schemas.microsoft.com/office/drawing/2014/main" id="{00000000-0008-0000-0400-0000732F0000}"/>
            </a:ext>
          </a:extLst>
        </xdr:cNvPr>
        <xdr:cNvSpPr>
          <a:spLocks noChangeArrowheads="1"/>
        </xdr:cNvSpPr>
      </xdr:nvSpPr>
      <xdr:spPr bwMode="auto">
        <a:xfrm>
          <a:off x="3733800" y="9239250"/>
          <a:ext cx="161925" cy="161925"/>
        </a:xfrm>
        <a:prstGeom prst="ellipse">
          <a:avLst/>
        </a:prstGeom>
        <a:noFill/>
        <a:ln w="3175" cap="rnd">
          <a:solidFill>
            <a:srgbClr val="000000"/>
          </a:solidFill>
          <a:prstDash val="sysDot"/>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47625</xdr:colOff>
      <xdr:row>55</xdr:row>
      <xdr:rowOff>76200</xdr:rowOff>
    </xdr:from>
    <xdr:to>
      <xdr:col>31</xdr:col>
      <xdr:colOff>104775</xdr:colOff>
      <xdr:row>55</xdr:row>
      <xdr:rowOff>257175</xdr:rowOff>
    </xdr:to>
    <xdr:sp macro="" textlink="">
      <xdr:nvSpPr>
        <xdr:cNvPr id="12148" name="Rectangle 2">
          <a:extLst>
            <a:ext uri="{FF2B5EF4-FFF2-40B4-BE49-F238E27FC236}">
              <a16:creationId xmlns:a16="http://schemas.microsoft.com/office/drawing/2014/main" id="{00000000-0008-0000-0400-0000742F0000}"/>
            </a:ext>
          </a:extLst>
        </xdr:cNvPr>
        <xdr:cNvSpPr>
          <a:spLocks noChangeArrowheads="1"/>
        </xdr:cNvSpPr>
      </xdr:nvSpPr>
      <xdr:spPr bwMode="auto">
        <a:xfrm>
          <a:off x="3648075" y="9267825"/>
          <a:ext cx="285750" cy="180975"/>
        </a:xfrm>
        <a:prstGeom prst="rect">
          <a:avLst/>
        </a:prstGeom>
        <a:noFill/>
        <a:ln w="9525">
          <a:solidFill>
            <a:srgbClr val="000000"/>
          </a:solidFill>
          <a:prstDash val="sysDot"/>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52387</xdr:colOff>
      <xdr:row>45</xdr:row>
      <xdr:rowOff>47624</xdr:rowOff>
    </xdr:from>
    <xdr:to>
      <xdr:col>17</xdr:col>
      <xdr:colOff>28087</xdr:colOff>
      <xdr:row>45</xdr:row>
      <xdr:rowOff>137624</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2166937" y="7238999"/>
          <a:ext cx="90000" cy="90000"/>
        </a:xfrm>
        <a:prstGeom prst="rect">
          <a:avLst/>
        </a:prstGeom>
        <a:noFill/>
        <a:ln w="6350" cap="sq" cmpd="sng">
          <a:solidFill>
            <a:schemeClr val="tx1"/>
          </a:solidFill>
          <a:prstDash val="solid"/>
          <a:miter lim="800000"/>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66681</xdr:colOff>
      <xdr:row>45</xdr:row>
      <xdr:rowOff>33345</xdr:rowOff>
    </xdr:from>
    <xdr:to>
      <xdr:col>28</xdr:col>
      <xdr:colOff>42381</xdr:colOff>
      <xdr:row>45</xdr:row>
      <xdr:rowOff>123345</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3438531" y="7224720"/>
          <a:ext cx="90000" cy="90000"/>
        </a:xfrm>
        <a:prstGeom prst="rect">
          <a:avLst/>
        </a:prstGeom>
        <a:noFill/>
        <a:ln w="6350" cap="sq" cmpd="sng">
          <a:solidFill>
            <a:schemeClr val="tx1"/>
          </a:solidFill>
          <a:prstDash val="solid"/>
          <a:miter lim="800000"/>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95250</xdr:colOff>
      <xdr:row>11</xdr:row>
      <xdr:rowOff>0</xdr:rowOff>
    </xdr:from>
    <xdr:to>
      <xdr:col>10</xdr:col>
      <xdr:colOff>38100</xdr:colOff>
      <xdr:row>11</xdr:row>
      <xdr:rowOff>0</xdr:rowOff>
    </xdr:to>
    <xdr:sp macro="" textlink="">
      <xdr:nvSpPr>
        <xdr:cNvPr id="22" name="Text Box 21">
          <a:extLst>
            <a:ext uri="{FF2B5EF4-FFF2-40B4-BE49-F238E27FC236}">
              <a16:creationId xmlns:a16="http://schemas.microsoft.com/office/drawing/2014/main" id="{00000000-0008-0000-0400-000016000000}"/>
            </a:ext>
          </a:extLst>
        </xdr:cNvPr>
        <xdr:cNvSpPr txBox="1">
          <a:spLocks noChangeArrowheads="1"/>
        </xdr:cNvSpPr>
      </xdr:nvSpPr>
      <xdr:spPr bwMode="auto">
        <a:xfrm>
          <a:off x="1257300" y="1724025"/>
          <a:ext cx="209550" cy="0"/>
        </a:xfrm>
        <a:prstGeom prst="rect">
          <a:avLst/>
        </a:prstGeom>
        <a:no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Ⅰ</a:t>
          </a:r>
        </a:p>
      </xdr:txBody>
    </xdr:sp>
    <xdr:clientData/>
  </xdr:twoCellAnchor>
  <xdr:twoCellAnchor>
    <xdr:from>
      <xdr:col>11</xdr:col>
      <xdr:colOff>57150</xdr:colOff>
      <xdr:row>11</xdr:row>
      <xdr:rowOff>0</xdr:rowOff>
    </xdr:from>
    <xdr:to>
      <xdr:col>13</xdr:col>
      <xdr:colOff>38100</xdr:colOff>
      <xdr:row>11</xdr:row>
      <xdr:rowOff>0</xdr:rowOff>
    </xdr:to>
    <xdr:sp macro="" textlink="">
      <xdr:nvSpPr>
        <xdr:cNvPr id="23" name="Text Box 22">
          <a:extLst>
            <a:ext uri="{FF2B5EF4-FFF2-40B4-BE49-F238E27FC236}">
              <a16:creationId xmlns:a16="http://schemas.microsoft.com/office/drawing/2014/main" id="{00000000-0008-0000-0400-000017000000}"/>
            </a:ext>
          </a:extLst>
        </xdr:cNvPr>
        <xdr:cNvSpPr txBox="1">
          <a:spLocks noChangeArrowheads="1"/>
        </xdr:cNvSpPr>
      </xdr:nvSpPr>
      <xdr:spPr bwMode="auto">
        <a:xfrm>
          <a:off x="1600200" y="1724025"/>
          <a:ext cx="209550" cy="0"/>
        </a:xfrm>
        <a:prstGeom prst="rect">
          <a:avLst/>
        </a:prstGeom>
        <a:no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Ⅱ</a:t>
          </a:r>
        </a:p>
      </xdr:txBody>
    </xdr:sp>
    <xdr:clientData/>
  </xdr:twoCellAnchor>
  <xdr:twoCellAnchor>
    <xdr:from>
      <xdr:col>14</xdr:col>
      <xdr:colOff>57150</xdr:colOff>
      <xdr:row>11</xdr:row>
      <xdr:rowOff>0</xdr:rowOff>
    </xdr:from>
    <xdr:to>
      <xdr:col>16</xdr:col>
      <xdr:colOff>38100</xdr:colOff>
      <xdr:row>11</xdr:row>
      <xdr:rowOff>0</xdr:rowOff>
    </xdr:to>
    <xdr:sp macro="" textlink="">
      <xdr:nvSpPr>
        <xdr:cNvPr id="24" name="Text Box 23">
          <a:extLst>
            <a:ext uri="{FF2B5EF4-FFF2-40B4-BE49-F238E27FC236}">
              <a16:creationId xmlns:a16="http://schemas.microsoft.com/office/drawing/2014/main" id="{00000000-0008-0000-0400-000018000000}"/>
            </a:ext>
          </a:extLst>
        </xdr:cNvPr>
        <xdr:cNvSpPr txBox="1">
          <a:spLocks noChangeArrowheads="1"/>
        </xdr:cNvSpPr>
      </xdr:nvSpPr>
      <xdr:spPr bwMode="auto">
        <a:xfrm>
          <a:off x="1943100" y="1724025"/>
          <a:ext cx="209550" cy="0"/>
        </a:xfrm>
        <a:prstGeom prst="rect">
          <a:avLst/>
        </a:prstGeom>
        <a:no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Ⅲ</a:t>
          </a:r>
        </a:p>
      </xdr:txBody>
    </xdr:sp>
    <xdr:clientData/>
  </xdr:twoCellAnchor>
  <xdr:twoCellAnchor>
    <xdr:from>
      <xdr:col>17</xdr:col>
      <xdr:colOff>66675</xdr:colOff>
      <xdr:row>11</xdr:row>
      <xdr:rowOff>0</xdr:rowOff>
    </xdr:from>
    <xdr:to>
      <xdr:col>19</xdr:col>
      <xdr:colOff>47625</xdr:colOff>
      <xdr:row>11</xdr:row>
      <xdr:rowOff>0</xdr:rowOff>
    </xdr:to>
    <xdr:sp macro="" textlink="">
      <xdr:nvSpPr>
        <xdr:cNvPr id="25" name="Text Box 24">
          <a:extLst>
            <a:ext uri="{FF2B5EF4-FFF2-40B4-BE49-F238E27FC236}">
              <a16:creationId xmlns:a16="http://schemas.microsoft.com/office/drawing/2014/main" id="{00000000-0008-0000-0400-000019000000}"/>
            </a:ext>
          </a:extLst>
        </xdr:cNvPr>
        <xdr:cNvSpPr txBox="1">
          <a:spLocks noChangeArrowheads="1"/>
        </xdr:cNvSpPr>
      </xdr:nvSpPr>
      <xdr:spPr bwMode="auto">
        <a:xfrm>
          <a:off x="2295525" y="1724025"/>
          <a:ext cx="209550" cy="0"/>
        </a:xfrm>
        <a:prstGeom prst="rect">
          <a:avLst/>
        </a:prstGeom>
        <a:no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Ⅳ</a:t>
          </a:r>
        </a:p>
      </xdr:txBody>
    </xdr:sp>
    <xdr:clientData/>
  </xdr:twoCellAnchor>
  <xdr:twoCellAnchor>
    <xdr:from>
      <xdr:col>20</xdr:col>
      <xdr:colOff>66675</xdr:colOff>
      <xdr:row>11</xdr:row>
      <xdr:rowOff>0</xdr:rowOff>
    </xdr:from>
    <xdr:to>
      <xdr:col>22</xdr:col>
      <xdr:colOff>47625</xdr:colOff>
      <xdr:row>11</xdr:row>
      <xdr:rowOff>0</xdr:rowOff>
    </xdr:to>
    <xdr:sp macro="" textlink="">
      <xdr:nvSpPr>
        <xdr:cNvPr id="26" name="Text Box 25">
          <a:extLst>
            <a:ext uri="{FF2B5EF4-FFF2-40B4-BE49-F238E27FC236}">
              <a16:creationId xmlns:a16="http://schemas.microsoft.com/office/drawing/2014/main" id="{00000000-0008-0000-0400-00001A000000}"/>
            </a:ext>
          </a:extLst>
        </xdr:cNvPr>
        <xdr:cNvSpPr txBox="1">
          <a:spLocks noChangeArrowheads="1"/>
        </xdr:cNvSpPr>
      </xdr:nvSpPr>
      <xdr:spPr bwMode="auto">
        <a:xfrm>
          <a:off x="2638425" y="1724025"/>
          <a:ext cx="209550" cy="0"/>
        </a:xfrm>
        <a:prstGeom prst="rect">
          <a:avLst/>
        </a:prstGeom>
        <a:no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Ⅴ</a:t>
          </a:r>
        </a:p>
      </xdr:txBody>
    </xdr:sp>
    <xdr:clientData/>
  </xdr:twoCellAnchor>
  <xdr:twoCellAnchor>
    <xdr:from>
      <xdr:col>4</xdr:col>
      <xdr:colOff>57150</xdr:colOff>
      <xdr:row>39</xdr:row>
      <xdr:rowOff>171450</xdr:rowOff>
    </xdr:from>
    <xdr:to>
      <xdr:col>5</xdr:col>
      <xdr:colOff>123825</xdr:colOff>
      <xdr:row>41</xdr:row>
      <xdr:rowOff>19050</xdr:rowOff>
    </xdr:to>
    <xdr:sp macro="" textlink="">
      <xdr:nvSpPr>
        <xdr:cNvPr id="27" name="Text Box 26">
          <a:extLst>
            <a:ext uri="{FF2B5EF4-FFF2-40B4-BE49-F238E27FC236}">
              <a16:creationId xmlns:a16="http://schemas.microsoft.com/office/drawing/2014/main" id="{00000000-0008-0000-0400-00001B000000}"/>
            </a:ext>
          </a:extLst>
        </xdr:cNvPr>
        <xdr:cNvSpPr txBox="1">
          <a:spLocks noChangeArrowheads="1"/>
        </xdr:cNvSpPr>
      </xdr:nvSpPr>
      <xdr:spPr bwMode="auto">
        <a:xfrm>
          <a:off x="628650" y="6429375"/>
          <a:ext cx="209550" cy="209550"/>
        </a:xfrm>
        <a:prstGeom prst="rect">
          <a:avLst/>
        </a:prstGeom>
        <a:noFill/>
        <a:ln>
          <a:noFill/>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ア</a:t>
          </a:r>
        </a:p>
      </xdr:txBody>
    </xdr:sp>
    <xdr:clientData/>
  </xdr:twoCellAnchor>
  <xdr:twoCellAnchor>
    <xdr:from>
      <xdr:col>16</xdr:col>
      <xdr:colOff>19050</xdr:colOff>
      <xdr:row>40</xdr:row>
      <xdr:rowOff>0</xdr:rowOff>
    </xdr:from>
    <xdr:to>
      <xdr:col>18</xdr:col>
      <xdr:colOff>0</xdr:colOff>
      <xdr:row>41</xdr:row>
      <xdr:rowOff>28575</xdr:rowOff>
    </xdr:to>
    <xdr:sp macro="" textlink="">
      <xdr:nvSpPr>
        <xdr:cNvPr id="28" name="Text Box 27">
          <a:extLst>
            <a:ext uri="{FF2B5EF4-FFF2-40B4-BE49-F238E27FC236}">
              <a16:creationId xmlns:a16="http://schemas.microsoft.com/office/drawing/2014/main" id="{00000000-0008-0000-0400-00001C000000}"/>
            </a:ext>
          </a:extLst>
        </xdr:cNvPr>
        <xdr:cNvSpPr txBox="1">
          <a:spLocks noChangeArrowheads="1"/>
        </xdr:cNvSpPr>
      </xdr:nvSpPr>
      <xdr:spPr bwMode="auto">
        <a:xfrm>
          <a:off x="2133600" y="6438900"/>
          <a:ext cx="209550" cy="209550"/>
        </a:xfrm>
        <a:prstGeom prst="rect">
          <a:avLst/>
        </a:prstGeom>
        <a:noFill/>
        <a:ln>
          <a:noFill/>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イ</a:t>
          </a:r>
        </a:p>
      </xdr:txBody>
    </xdr:sp>
    <xdr:clientData/>
  </xdr:twoCellAnchor>
  <xdr:twoCellAnchor>
    <xdr:from>
      <xdr:col>4</xdr:col>
      <xdr:colOff>38100</xdr:colOff>
      <xdr:row>41</xdr:row>
      <xdr:rowOff>0</xdr:rowOff>
    </xdr:from>
    <xdr:to>
      <xdr:col>5</xdr:col>
      <xdr:colOff>104775</xdr:colOff>
      <xdr:row>42</xdr:row>
      <xdr:rowOff>28575</xdr:rowOff>
    </xdr:to>
    <xdr:sp macro="" textlink="">
      <xdr:nvSpPr>
        <xdr:cNvPr id="29" name="Text Box 28">
          <a:extLst>
            <a:ext uri="{FF2B5EF4-FFF2-40B4-BE49-F238E27FC236}">
              <a16:creationId xmlns:a16="http://schemas.microsoft.com/office/drawing/2014/main" id="{00000000-0008-0000-0400-00001D000000}"/>
            </a:ext>
          </a:extLst>
        </xdr:cNvPr>
        <xdr:cNvSpPr txBox="1">
          <a:spLocks noChangeArrowheads="1"/>
        </xdr:cNvSpPr>
      </xdr:nvSpPr>
      <xdr:spPr bwMode="auto">
        <a:xfrm>
          <a:off x="609600" y="6619875"/>
          <a:ext cx="209550" cy="209550"/>
        </a:xfrm>
        <a:prstGeom prst="rect">
          <a:avLst/>
        </a:prstGeom>
        <a:noFill/>
        <a:ln>
          <a:noFill/>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ウ</a:t>
          </a:r>
        </a:p>
      </xdr:txBody>
    </xdr:sp>
    <xdr:clientData/>
  </xdr:twoCellAnchor>
  <xdr:twoCellAnchor>
    <xdr:from>
      <xdr:col>4</xdr:col>
      <xdr:colOff>38100</xdr:colOff>
      <xdr:row>41</xdr:row>
      <xdr:rowOff>161925</xdr:rowOff>
    </xdr:from>
    <xdr:to>
      <xdr:col>5</xdr:col>
      <xdr:colOff>104775</xdr:colOff>
      <xdr:row>43</xdr:row>
      <xdr:rowOff>9525</xdr:rowOff>
    </xdr:to>
    <xdr:sp macro="" textlink="">
      <xdr:nvSpPr>
        <xdr:cNvPr id="30" name="Text Box 29">
          <a:extLst>
            <a:ext uri="{FF2B5EF4-FFF2-40B4-BE49-F238E27FC236}">
              <a16:creationId xmlns:a16="http://schemas.microsoft.com/office/drawing/2014/main" id="{00000000-0008-0000-0400-00001E000000}"/>
            </a:ext>
          </a:extLst>
        </xdr:cNvPr>
        <xdr:cNvSpPr txBox="1">
          <a:spLocks noChangeArrowheads="1"/>
        </xdr:cNvSpPr>
      </xdr:nvSpPr>
      <xdr:spPr bwMode="auto">
        <a:xfrm>
          <a:off x="609600" y="6781800"/>
          <a:ext cx="209550" cy="209550"/>
        </a:xfrm>
        <a:prstGeom prst="rect">
          <a:avLst/>
        </a:prstGeom>
        <a:noFill/>
        <a:ln>
          <a:noFill/>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エ</a:t>
          </a:r>
        </a:p>
      </xdr:txBody>
    </xdr:sp>
    <xdr:clientData/>
  </xdr:twoCellAnchor>
  <xdr:twoCellAnchor>
    <xdr:from>
      <xdr:col>16</xdr:col>
      <xdr:colOff>19050</xdr:colOff>
      <xdr:row>41</xdr:row>
      <xdr:rowOff>171450</xdr:rowOff>
    </xdr:from>
    <xdr:to>
      <xdr:col>18</xdr:col>
      <xdr:colOff>0</xdr:colOff>
      <xdr:row>43</xdr:row>
      <xdr:rowOff>19050</xdr:rowOff>
    </xdr:to>
    <xdr:sp macro="" textlink="">
      <xdr:nvSpPr>
        <xdr:cNvPr id="31" name="Text Box 30">
          <a:extLst>
            <a:ext uri="{FF2B5EF4-FFF2-40B4-BE49-F238E27FC236}">
              <a16:creationId xmlns:a16="http://schemas.microsoft.com/office/drawing/2014/main" id="{00000000-0008-0000-0400-00001F000000}"/>
            </a:ext>
          </a:extLst>
        </xdr:cNvPr>
        <xdr:cNvSpPr txBox="1">
          <a:spLocks noChangeArrowheads="1"/>
        </xdr:cNvSpPr>
      </xdr:nvSpPr>
      <xdr:spPr bwMode="auto">
        <a:xfrm>
          <a:off x="2133600" y="6791325"/>
          <a:ext cx="209550" cy="209550"/>
        </a:xfrm>
        <a:prstGeom prst="rect">
          <a:avLst/>
        </a:prstGeom>
        <a:noFill/>
        <a:ln>
          <a:noFill/>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オ</a:t>
          </a:r>
        </a:p>
      </xdr:txBody>
    </xdr:sp>
    <xdr:clientData/>
  </xdr:twoCellAnchor>
  <xdr:oneCellAnchor>
    <xdr:from>
      <xdr:col>8</xdr:col>
      <xdr:colOff>85725</xdr:colOff>
      <xdr:row>25</xdr:row>
      <xdr:rowOff>75020</xdr:rowOff>
    </xdr:from>
    <xdr:ext cx="0" cy="150041"/>
    <xdr:sp macro="" textlink="">
      <xdr:nvSpPr>
        <xdr:cNvPr id="32" name="テキスト ボックス 14">
          <a:extLst>
            <a:ext uri="{FF2B5EF4-FFF2-40B4-BE49-F238E27FC236}">
              <a16:creationId xmlns:a16="http://schemas.microsoft.com/office/drawing/2014/main" id="{00000000-0008-0000-0400-000020000000}"/>
            </a:ext>
          </a:extLst>
        </xdr:cNvPr>
        <xdr:cNvSpPr txBox="1"/>
      </xdr:nvSpPr>
      <xdr:spPr>
        <a:xfrm>
          <a:off x="1247775" y="4389845"/>
          <a:ext cx="0"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en-US" altLang="ja-JP" sz="900" b="0">
              <a:latin typeface="ＭＳ 明朝" pitchFamily="17" charset="-128"/>
              <a:ea typeface="ＭＳ 明朝" pitchFamily="17" charset="-128"/>
            </a:rPr>
            <a:t>Ⅰ</a:t>
          </a:r>
          <a:endParaRPr kumimoji="1" lang="ja-JP" altLang="en-US" sz="900" b="0">
            <a:latin typeface="ＭＳ 明朝" pitchFamily="17" charset="-128"/>
            <a:ea typeface="ＭＳ 明朝" pitchFamily="17" charset="-128"/>
          </a:endParaRPr>
        </a:p>
      </xdr:txBody>
    </xdr:sp>
    <xdr:clientData/>
  </xdr:oneCellAnchor>
  <xdr:oneCellAnchor>
    <xdr:from>
      <xdr:col>11</xdr:col>
      <xdr:colOff>76200</xdr:colOff>
      <xdr:row>25</xdr:row>
      <xdr:rowOff>75020</xdr:rowOff>
    </xdr:from>
    <xdr:ext cx="0" cy="150041"/>
    <xdr:sp macro="" textlink="">
      <xdr:nvSpPr>
        <xdr:cNvPr id="33" name="テキスト ボックス 15">
          <a:extLst>
            <a:ext uri="{FF2B5EF4-FFF2-40B4-BE49-F238E27FC236}">
              <a16:creationId xmlns:a16="http://schemas.microsoft.com/office/drawing/2014/main" id="{00000000-0008-0000-0400-000021000000}"/>
            </a:ext>
          </a:extLst>
        </xdr:cNvPr>
        <xdr:cNvSpPr txBox="1"/>
      </xdr:nvSpPr>
      <xdr:spPr>
        <a:xfrm>
          <a:off x="1619250" y="4389845"/>
          <a:ext cx="0"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en-US" altLang="ja-JP" sz="900" b="0">
              <a:latin typeface="ＭＳ 明朝" pitchFamily="17" charset="-128"/>
              <a:ea typeface="ＭＳ 明朝" pitchFamily="17" charset="-128"/>
            </a:rPr>
            <a:t>Ⅱ</a:t>
          </a:r>
          <a:endParaRPr kumimoji="1" lang="ja-JP" altLang="en-US" sz="900" b="0">
            <a:latin typeface="ＭＳ 明朝" pitchFamily="17" charset="-128"/>
            <a:ea typeface="ＭＳ 明朝" pitchFamily="17" charset="-128"/>
          </a:endParaRPr>
        </a:p>
      </xdr:txBody>
    </xdr:sp>
    <xdr:clientData/>
  </xdr:oneCellAnchor>
  <xdr:oneCellAnchor>
    <xdr:from>
      <xdr:col>14</xdr:col>
      <xdr:colOff>76200</xdr:colOff>
      <xdr:row>25</xdr:row>
      <xdr:rowOff>75020</xdr:rowOff>
    </xdr:from>
    <xdr:ext cx="0" cy="150041"/>
    <xdr:sp macro="" textlink="">
      <xdr:nvSpPr>
        <xdr:cNvPr id="34" name="テキスト ボックス 16">
          <a:extLst>
            <a:ext uri="{FF2B5EF4-FFF2-40B4-BE49-F238E27FC236}">
              <a16:creationId xmlns:a16="http://schemas.microsoft.com/office/drawing/2014/main" id="{00000000-0008-0000-0400-000022000000}"/>
            </a:ext>
          </a:extLst>
        </xdr:cNvPr>
        <xdr:cNvSpPr txBox="1"/>
      </xdr:nvSpPr>
      <xdr:spPr>
        <a:xfrm>
          <a:off x="1962150" y="4389845"/>
          <a:ext cx="0"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en-US" altLang="ja-JP" sz="900" b="0">
              <a:latin typeface="ＭＳ 明朝" pitchFamily="17" charset="-128"/>
              <a:ea typeface="ＭＳ 明朝" pitchFamily="17" charset="-128"/>
            </a:rPr>
            <a:t>Ⅲ</a:t>
          </a:r>
          <a:endParaRPr kumimoji="1" lang="ja-JP" altLang="en-US" sz="900" b="0">
            <a:latin typeface="ＭＳ 明朝" pitchFamily="17" charset="-128"/>
            <a:ea typeface="ＭＳ 明朝" pitchFamily="17" charset="-128"/>
          </a:endParaRPr>
        </a:p>
      </xdr:txBody>
    </xdr:sp>
    <xdr:clientData/>
  </xdr:oneCellAnchor>
  <xdr:oneCellAnchor>
    <xdr:from>
      <xdr:col>17</xdr:col>
      <xdr:colOff>85725</xdr:colOff>
      <xdr:row>25</xdr:row>
      <xdr:rowOff>75020</xdr:rowOff>
    </xdr:from>
    <xdr:ext cx="0" cy="150041"/>
    <xdr:sp macro="" textlink="">
      <xdr:nvSpPr>
        <xdr:cNvPr id="35" name="テキスト ボックス 17">
          <a:extLst>
            <a:ext uri="{FF2B5EF4-FFF2-40B4-BE49-F238E27FC236}">
              <a16:creationId xmlns:a16="http://schemas.microsoft.com/office/drawing/2014/main" id="{00000000-0008-0000-0400-000023000000}"/>
            </a:ext>
          </a:extLst>
        </xdr:cNvPr>
        <xdr:cNvSpPr txBox="1"/>
      </xdr:nvSpPr>
      <xdr:spPr>
        <a:xfrm>
          <a:off x="2314575" y="4389845"/>
          <a:ext cx="0"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en-US" altLang="ja-JP" sz="900" b="0">
              <a:latin typeface="ＭＳ 明朝" pitchFamily="17" charset="-128"/>
              <a:ea typeface="ＭＳ 明朝" pitchFamily="17" charset="-128"/>
            </a:rPr>
            <a:t>Ⅳ</a:t>
          </a:r>
          <a:endParaRPr kumimoji="1" lang="ja-JP" altLang="en-US" sz="900" b="0">
            <a:latin typeface="ＭＳ 明朝" pitchFamily="17" charset="-128"/>
            <a:ea typeface="ＭＳ 明朝" pitchFamily="17" charset="-128"/>
          </a:endParaRPr>
        </a:p>
      </xdr:txBody>
    </xdr:sp>
    <xdr:clientData/>
  </xdr:oneCellAnchor>
  <xdr:oneCellAnchor>
    <xdr:from>
      <xdr:col>20</xdr:col>
      <xdr:colOff>76200</xdr:colOff>
      <xdr:row>25</xdr:row>
      <xdr:rowOff>75020</xdr:rowOff>
    </xdr:from>
    <xdr:ext cx="0" cy="150041"/>
    <xdr:sp macro="" textlink="">
      <xdr:nvSpPr>
        <xdr:cNvPr id="36" name="テキスト ボックス 18">
          <a:extLst>
            <a:ext uri="{FF2B5EF4-FFF2-40B4-BE49-F238E27FC236}">
              <a16:creationId xmlns:a16="http://schemas.microsoft.com/office/drawing/2014/main" id="{00000000-0008-0000-0400-000024000000}"/>
            </a:ext>
          </a:extLst>
        </xdr:cNvPr>
        <xdr:cNvSpPr txBox="1"/>
      </xdr:nvSpPr>
      <xdr:spPr>
        <a:xfrm>
          <a:off x="2647950" y="4389845"/>
          <a:ext cx="0"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en-US" altLang="ja-JP" sz="900" b="0">
              <a:latin typeface="ＭＳ 明朝" pitchFamily="17" charset="-128"/>
              <a:ea typeface="ＭＳ 明朝" pitchFamily="17" charset="-128"/>
            </a:rPr>
            <a:t>Ⅴ</a:t>
          </a:r>
          <a:endParaRPr kumimoji="1" lang="ja-JP" altLang="en-US" sz="900" b="0">
            <a:latin typeface="ＭＳ 明朝" pitchFamily="17" charset="-128"/>
            <a:ea typeface="ＭＳ 明朝" pitchFamily="17" charset="-128"/>
          </a:endParaRPr>
        </a:p>
      </xdr:txBody>
    </xdr:sp>
    <xdr:clientData/>
  </xdr:oneCellAnchor>
  <xdr:twoCellAnchor>
    <xdr:from>
      <xdr:col>55</xdr:col>
      <xdr:colOff>47625</xdr:colOff>
      <xdr:row>55</xdr:row>
      <xdr:rowOff>76200</xdr:rowOff>
    </xdr:from>
    <xdr:to>
      <xdr:col>57</xdr:col>
      <xdr:colOff>76200</xdr:colOff>
      <xdr:row>55</xdr:row>
      <xdr:rowOff>257175</xdr:rowOff>
    </xdr:to>
    <xdr:sp macro="" textlink="">
      <xdr:nvSpPr>
        <xdr:cNvPr id="37" name="Rectangle 2">
          <a:extLst>
            <a:ext uri="{FF2B5EF4-FFF2-40B4-BE49-F238E27FC236}">
              <a16:creationId xmlns:a16="http://schemas.microsoft.com/office/drawing/2014/main" id="{00000000-0008-0000-0400-000025000000}"/>
            </a:ext>
          </a:extLst>
        </xdr:cNvPr>
        <xdr:cNvSpPr>
          <a:spLocks noChangeArrowheads="1"/>
        </xdr:cNvSpPr>
      </xdr:nvSpPr>
      <xdr:spPr bwMode="auto">
        <a:xfrm>
          <a:off x="6505575" y="9267825"/>
          <a:ext cx="238125" cy="180975"/>
        </a:xfrm>
        <a:prstGeom prst="rect">
          <a:avLst/>
        </a:prstGeom>
        <a:noFill/>
        <a:ln w="9525">
          <a:solidFill>
            <a:srgbClr val="000000"/>
          </a:solidFill>
          <a:prstDash val="sysDot"/>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52</xdr:col>
      <xdr:colOff>19050</xdr:colOff>
      <xdr:row>56</xdr:row>
      <xdr:rowOff>104775</xdr:rowOff>
    </xdr:from>
    <xdr:to>
      <xdr:col>53</xdr:col>
      <xdr:colOff>66675</xdr:colOff>
      <xdr:row>56</xdr:row>
      <xdr:rowOff>266700</xdr:rowOff>
    </xdr:to>
    <xdr:sp macro="" textlink="">
      <xdr:nvSpPr>
        <xdr:cNvPr id="38" name="Oval 1">
          <a:extLst>
            <a:ext uri="{FF2B5EF4-FFF2-40B4-BE49-F238E27FC236}">
              <a16:creationId xmlns:a16="http://schemas.microsoft.com/office/drawing/2014/main" id="{00000000-0008-0000-0400-000026000000}"/>
            </a:ext>
          </a:extLst>
        </xdr:cNvPr>
        <xdr:cNvSpPr>
          <a:spLocks noChangeArrowheads="1"/>
        </xdr:cNvSpPr>
      </xdr:nvSpPr>
      <xdr:spPr bwMode="auto">
        <a:xfrm>
          <a:off x="3276600" y="9572625"/>
          <a:ext cx="161925" cy="161925"/>
        </a:xfrm>
        <a:prstGeom prst="ellipse">
          <a:avLst/>
        </a:prstGeom>
        <a:noFill/>
        <a:ln w="3175" cap="rnd">
          <a:solidFill>
            <a:srgbClr val="000000"/>
          </a:solidFill>
          <a:prstDash val="sysDot"/>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28575</xdr:colOff>
      <xdr:row>12</xdr:row>
      <xdr:rowOff>28575</xdr:rowOff>
    </xdr:from>
    <xdr:to>
      <xdr:col>10</xdr:col>
      <xdr:colOff>419100</xdr:colOff>
      <xdr:row>12</xdr:row>
      <xdr:rowOff>228600</xdr:rowOff>
    </xdr:to>
    <xdr:sp macro="" textlink="">
      <xdr:nvSpPr>
        <xdr:cNvPr id="2" name="Oval 1">
          <a:extLst>
            <a:ext uri="{FF2B5EF4-FFF2-40B4-BE49-F238E27FC236}">
              <a16:creationId xmlns:a16="http://schemas.microsoft.com/office/drawing/2014/main" id="{00000000-0008-0000-0800-000002000000}"/>
            </a:ext>
          </a:extLst>
        </xdr:cNvPr>
        <xdr:cNvSpPr>
          <a:spLocks noChangeArrowheads="1"/>
        </xdr:cNvSpPr>
      </xdr:nvSpPr>
      <xdr:spPr bwMode="auto">
        <a:xfrm>
          <a:off x="4305300" y="1590675"/>
          <a:ext cx="390525" cy="200025"/>
        </a:xfrm>
        <a:prstGeom prst="ellips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0</xdr:col>
      <xdr:colOff>9525</xdr:colOff>
      <xdr:row>2</xdr:row>
      <xdr:rowOff>0</xdr:rowOff>
    </xdr:from>
    <xdr:to>
      <xdr:col>2</xdr:col>
      <xdr:colOff>161925</xdr:colOff>
      <xdr:row>2</xdr:row>
      <xdr:rowOff>0</xdr:rowOff>
    </xdr:to>
    <xdr:sp macro="" textlink="">
      <xdr:nvSpPr>
        <xdr:cNvPr id="3" name="Line 2">
          <a:extLst>
            <a:ext uri="{FF2B5EF4-FFF2-40B4-BE49-F238E27FC236}">
              <a16:creationId xmlns:a16="http://schemas.microsoft.com/office/drawing/2014/main" id="{00000000-0008-0000-0800-000003000000}"/>
            </a:ext>
          </a:extLst>
        </xdr:cNvPr>
        <xdr:cNvSpPr>
          <a:spLocks noChangeShapeType="1"/>
        </xdr:cNvSpPr>
      </xdr:nvSpPr>
      <xdr:spPr bwMode="auto">
        <a:xfrm>
          <a:off x="9525" y="276225"/>
          <a:ext cx="7143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38100</xdr:colOff>
      <xdr:row>13</xdr:row>
      <xdr:rowOff>28575</xdr:rowOff>
    </xdr:from>
    <xdr:to>
      <xdr:col>10</xdr:col>
      <xdr:colOff>419100</xdr:colOff>
      <xdr:row>13</xdr:row>
      <xdr:rowOff>228600</xdr:rowOff>
    </xdr:to>
    <xdr:sp macro="" textlink="">
      <xdr:nvSpPr>
        <xdr:cNvPr id="4" name="Oval 3">
          <a:extLst>
            <a:ext uri="{FF2B5EF4-FFF2-40B4-BE49-F238E27FC236}">
              <a16:creationId xmlns:a16="http://schemas.microsoft.com/office/drawing/2014/main" id="{00000000-0008-0000-0800-000004000000}"/>
            </a:ext>
          </a:extLst>
        </xdr:cNvPr>
        <xdr:cNvSpPr>
          <a:spLocks noChangeArrowheads="1"/>
        </xdr:cNvSpPr>
      </xdr:nvSpPr>
      <xdr:spPr bwMode="auto">
        <a:xfrm>
          <a:off x="4314825" y="1838325"/>
          <a:ext cx="381000" cy="200025"/>
        </a:xfrm>
        <a:prstGeom prst="ellips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10</xdr:col>
      <xdr:colOff>28575</xdr:colOff>
      <xdr:row>14</xdr:row>
      <xdr:rowOff>28575</xdr:rowOff>
    </xdr:from>
    <xdr:to>
      <xdr:col>10</xdr:col>
      <xdr:colOff>419100</xdr:colOff>
      <xdr:row>14</xdr:row>
      <xdr:rowOff>228600</xdr:rowOff>
    </xdr:to>
    <xdr:sp macro="" textlink="">
      <xdr:nvSpPr>
        <xdr:cNvPr id="5" name="Oval 4">
          <a:extLst>
            <a:ext uri="{FF2B5EF4-FFF2-40B4-BE49-F238E27FC236}">
              <a16:creationId xmlns:a16="http://schemas.microsoft.com/office/drawing/2014/main" id="{00000000-0008-0000-0800-000005000000}"/>
            </a:ext>
          </a:extLst>
        </xdr:cNvPr>
        <xdr:cNvSpPr>
          <a:spLocks noChangeArrowheads="1"/>
        </xdr:cNvSpPr>
      </xdr:nvSpPr>
      <xdr:spPr bwMode="auto">
        <a:xfrm>
          <a:off x="4305300" y="2085975"/>
          <a:ext cx="390525" cy="200025"/>
        </a:xfrm>
        <a:prstGeom prst="ellips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10</xdr:col>
      <xdr:colOff>38100</xdr:colOff>
      <xdr:row>15</xdr:row>
      <xdr:rowOff>28575</xdr:rowOff>
    </xdr:from>
    <xdr:to>
      <xdr:col>10</xdr:col>
      <xdr:colOff>419100</xdr:colOff>
      <xdr:row>15</xdr:row>
      <xdr:rowOff>228600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4314825" y="2333625"/>
          <a:ext cx="381000" cy="200025"/>
        </a:xfrm>
        <a:prstGeom prst="ellips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10</xdr:col>
      <xdr:colOff>28575</xdr:colOff>
      <xdr:row>16</xdr:row>
      <xdr:rowOff>28575</xdr:rowOff>
    </xdr:from>
    <xdr:to>
      <xdr:col>10</xdr:col>
      <xdr:colOff>419100</xdr:colOff>
      <xdr:row>16</xdr:row>
      <xdr:rowOff>228600</xdr:rowOff>
    </xdr:to>
    <xdr:sp macro="" textlink="">
      <xdr:nvSpPr>
        <xdr:cNvPr id="7" name="Oval 6">
          <a:extLst>
            <a:ext uri="{FF2B5EF4-FFF2-40B4-BE49-F238E27FC236}">
              <a16:creationId xmlns:a16="http://schemas.microsoft.com/office/drawing/2014/main" id="{00000000-0008-0000-0800-000007000000}"/>
            </a:ext>
          </a:extLst>
        </xdr:cNvPr>
        <xdr:cNvSpPr>
          <a:spLocks noChangeArrowheads="1"/>
        </xdr:cNvSpPr>
      </xdr:nvSpPr>
      <xdr:spPr bwMode="auto">
        <a:xfrm>
          <a:off x="4305300" y="2581275"/>
          <a:ext cx="390525" cy="200025"/>
        </a:xfrm>
        <a:prstGeom prst="ellips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10</xdr:col>
      <xdr:colOff>38100</xdr:colOff>
      <xdr:row>17</xdr:row>
      <xdr:rowOff>28575</xdr:rowOff>
    </xdr:from>
    <xdr:to>
      <xdr:col>10</xdr:col>
      <xdr:colOff>419100</xdr:colOff>
      <xdr:row>17</xdr:row>
      <xdr:rowOff>228600</xdr:rowOff>
    </xdr:to>
    <xdr:sp macro="" textlink="">
      <xdr:nvSpPr>
        <xdr:cNvPr id="8" name="Oval 7">
          <a:extLst>
            <a:ext uri="{FF2B5EF4-FFF2-40B4-BE49-F238E27FC236}">
              <a16:creationId xmlns:a16="http://schemas.microsoft.com/office/drawing/2014/main" id="{00000000-0008-0000-0800-000008000000}"/>
            </a:ext>
          </a:extLst>
        </xdr:cNvPr>
        <xdr:cNvSpPr>
          <a:spLocks noChangeArrowheads="1"/>
        </xdr:cNvSpPr>
      </xdr:nvSpPr>
      <xdr:spPr bwMode="auto">
        <a:xfrm>
          <a:off x="4314825" y="2828925"/>
          <a:ext cx="381000" cy="200025"/>
        </a:xfrm>
        <a:prstGeom prst="ellips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10</xdr:col>
      <xdr:colOff>28575</xdr:colOff>
      <xdr:row>18</xdr:row>
      <xdr:rowOff>28575</xdr:rowOff>
    </xdr:from>
    <xdr:to>
      <xdr:col>10</xdr:col>
      <xdr:colOff>419100</xdr:colOff>
      <xdr:row>18</xdr:row>
      <xdr:rowOff>228600</xdr:rowOff>
    </xdr:to>
    <xdr:sp macro="" textlink="">
      <xdr:nvSpPr>
        <xdr:cNvPr id="9" name="Oval 8">
          <a:extLst>
            <a:ext uri="{FF2B5EF4-FFF2-40B4-BE49-F238E27FC236}">
              <a16:creationId xmlns:a16="http://schemas.microsoft.com/office/drawing/2014/main" id="{00000000-0008-0000-0800-000009000000}"/>
            </a:ext>
          </a:extLst>
        </xdr:cNvPr>
        <xdr:cNvSpPr>
          <a:spLocks noChangeArrowheads="1"/>
        </xdr:cNvSpPr>
      </xdr:nvSpPr>
      <xdr:spPr bwMode="auto">
        <a:xfrm>
          <a:off x="4305300" y="3076575"/>
          <a:ext cx="390525" cy="200025"/>
        </a:xfrm>
        <a:prstGeom prst="ellips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10</xdr:col>
      <xdr:colOff>38100</xdr:colOff>
      <xdr:row>19</xdr:row>
      <xdr:rowOff>28575</xdr:rowOff>
    </xdr:from>
    <xdr:to>
      <xdr:col>10</xdr:col>
      <xdr:colOff>419100</xdr:colOff>
      <xdr:row>19</xdr:row>
      <xdr:rowOff>228600</xdr:rowOff>
    </xdr:to>
    <xdr:sp macro="" textlink="">
      <xdr:nvSpPr>
        <xdr:cNvPr id="10" name="Oval 9">
          <a:extLst>
            <a:ext uri="{FF2B5EF4-FFF2-40B4-BE49-F238E27FC236}">
              <a16:creationId xmlns:a16="http://schemas.microsoft.com/office/drawing/2014/main" id="{00000000-0008-0000-0800-00000A000000}"/>
            </a:ext>
          </a:extLst>
        </xdr:cNvPr>
        <xdr:cNvSpPr>
          <a:spLocks noChangeArrowheads="1"/>
        </xdr:cNvSpPr>
      </xdr:nvSpPr>
      <xdr:spPr bwMode="auto">
        <a:xfrm>
          <a:off x="4314825" y="3324225"/>
          <a:ext cx="381000" cy="200025"/>
        </a:xfrm>
        <a:prstGeom prst="ellips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10</xdr:col>
      <xdr:colOff>28575</xdr:colOff>
      <xdr:row>20</xdr:row>
      <xdr:rowOff>28575</xdr:rowOff>
    </xdr:from>
    <xdr:to>
      <xdr:col>10</xdr:col>
      <xdr:colOff>419100</xdr:colOff>
      <xdr:row>20</xdr:row>
      <xdr:rowOff>228600</xdr:rowOff>
    </xdr:to>
    <xdr:sp macro="" textlink="">
      <xdr:nvSpPr>
        <xdr:cNvPr id="11" name="Oval 10">
          <a:extLst>
            <a:ext uri="{FF2B5EF4-FFF2-40B4-BE49-F238E27FC236}">
              <a16:creationId xmlns:a16="http://schemas.microsoft.com/office/drawing/2014/main" id="{00000000-0008-0000-0800-00000B000000}"/>
            </a:ext>
          </a:extLst>
        </xdr:cNvPr>
        <xdr:cNvSpPr>
          <a:spLocks noChangeArrowheads="1"/>
        </xdr:cNvSpPr>
      </xdr:nvSpPr>
      <xdr:spPr bwMode="auto">
        <a:xfrm>
          <a:off x="4305300" y="3571875"/>
          <a:ext cx="390525" cy="200025"/>
        </a:xfrm>
        <a:prstGeom prst="ellips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10</xdr:col>
      <xdr:colOff>38100</xdr:colOff>
      <xdr:row>21</xdr:row>
      <xdr:rowOff>28575</xdr:rowOff>
    </xdr:from>
    <xdr:to>
      <xdr:col>10</xdr:col>
      <xdr:colOff>419100</xdr:colOff>
      <xdr:row>21</xdr:row>
      <xdr:rowOff>228600</xdr:rowOff>
    </xdr:to>
    <xdr:sp macro="" textlink="">
      <xdr:nvSpPr>
        <xdr:cNvPr id="12" name="Oval 11">
          <a:extLst>
            <a:ext uri="{FF2B5EF4-FFF2-40B4-BE49-F238E27FC236}">
              <a16:creationId xmlns:a16="http://schemas.microsoft.com/office/drawing/2014/main" id="{00000000-0008-0000-0800-00000C000000}"/>
            </a:ext>
          </a:extLst>
        </xdr:cNvPr>
        <xdr:cNvSpPr>
          <a:spLocks noChangeArrowheads="1"/>
        </xdr:cNvSpPr>
      </xdr:nvSpPr>
      <xdr:spPr bwMode="auto">
        <a:xfrm>
          <a:off x="4314825" y="3819525"/>
          <a:ext cx="381000" cy="200025"/>
        </a:xfrm>
        <a:prstGeom prst="ellips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10</xdr:col>
      <xdr:colOff>28575</xdr:colOff>
      <xdr:row>22</xdr:row>
      <xdr:rowOff>28575</xdr:rowOff>
    </xdr:from>
    <xdr:to>
      <xdr:col>10</xdr:col>
      <xdr:colOff>419100</xdr:colOff>
      <xdr:row>22</xdr:row>
      <xdr:rowOff>228600</xdr:rowOff>
    </xdr:to>
    <xdr:sp macro="" textlink="">
      <xdr:nvSpPr>
        <xdr:cNvPr id="13" name="Oval 12">
          <a:extLst>
            <a:ext uri="{FF2B5EF4-FFF2-40B4-BE49-F238E27FC236}">
              <a16:creationId xmlns:a16="http://schemas.microsoft.com/office/drawing/2014/main" id="{00000000-0008-0000-0800-00000D000000}"/>
            </a:ext>
          </a:extLst>
        </xdr:cNvPr>
        <xdr:cNvSpPr>
          <a:spLocks noChangeArrowheads="1"/>
        </xdr:cNvSpPr>
      </xdr:nvSpPr>
      <xdr:spPr bwMode="auto">
        <a:xfrm>
          <a:off x="4305300" y="4067175"/>
          <a:ext cx="390525" cy="200025"/>
        </a:xfrm>
        <a:prstGeom prst="ellips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10</xdr:col>
      <xdr:colOff>38100</xdr:colOff>
      <xdr:row>23</xdr:row>
      <xdr:rowOff>28575</xdr:rowOff>
    </xdr:from>
    <xdr:to>
      <xdr:col>10</xdr:col>
      <xdr:colOff>419100</xdr:colOff>
      <xdr:row>23</xdr:row>
      <xdr:rowOff>228600</xdr:rowOff>
    </xdr:to>
    <xdr:sp macro="" textlink="">
      <xdr:nvSpPr>
        <xdr:cNvPr id="14" name="Oval 13">
          <a:extLst>
            <a:ext uri="{FF2B5EF4-FFF2-40B4-BE49-F238E27FC236}">
              <a16:creationId xmlns:a16="http://schemas.microsoft.com/office/drawing/2014/main" id="{00000000-0008-0000-0800-00000E000000}"/>
            </a:ext>
          </a:extLst>
        </xdr:cNvPr>
        <xdr:cNvSpPr>
          <a:spLocks noChangeArrowheads="1"/>
        </xdr:cNvSpPr>
      </xdr:nvSpPr>
      <xdr:spPr bwMode="auto">
        <a:xfrm>
          <a:off x="4314825" y="4314825"/>
          <a:ext cx="381000" cy="200025"/>
        </a:xfrm>
        <a:prstGeom prst="ellips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10</xdr:col>
      <xdr:colOff>28575</xdr:colOff>
      <xdr:row>24</xdr:row>
      <xdr:rowOff>28575</xdr:rowOff>
    </xdr:from>
    <xdr:to>
      <xdr:col>10</xdr:col>
      <xdr:colOff>419100</xdr:colOff>
      <xdr:row>24</xdr:row>
      <xdr:rowOff>228600</xdr:rowOff>
    </xdr:to>
    <xdr:sp macro="" textlink="">
      <xdr:nvSpPr>
        <xdr:cNvPr id="15" name="Oval 14">
          <a:extLst>
            <a:ext uri="{FF2B5EF4-FFF2-40B4-BE49-F238E27FC236}">
              <a16:creationId xmlns:a16="http://schemas.microsoft.com/office/drawing/2014/main" id="{00000000-0008-0000-0800-00000F000000}"/>
            </a:ext>
          </a:extLst>
        </xdr:cNvPr>
        <xdr:cNvSpPr>
          <a:spLocks noChangeArrowheads="1"/>
        </xdr:cNvSpPr>
      </xdr:nvSpPr>
      <xdr:spPr bwMode="auto">
        <a:xfrm>
          <a:off x="4305300" y="4562475"/>
          <a:ext cx="390525" cy="200025"/>
        </a:xfrm>
        <a:prstGeom prst="ellips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10</xdr:col>
      <xdr:colOff>38100</xdr:colOff>
      <xdr:row>25</xdr:row>
      <xdr:rowOff>28575</xdr:rowOff>
    </xdr:from>
    <xdr:to>
      <xdr:col>10</xdr:col>
      <xdr:colOff>419100</xdr:colOff>
      <xdr:row>25</xdr:row>
      <xdr:rowOff>228600</xdr:rowOff>
    </xdr:to>
    <xdr:sp macro="" textlink="">
      <xdr:nvSpPr>
        <xdr:cNvPr id="16" name="Oval 15">
          <a:extLst>
            <a:ext uri="{FF2B5EF4-FFF2-40B4-BE49-F238E27FC236}">
              <a16:creationId xmlns:a16="http://schemas.microsoft.com/office/drawing/2014/main" id="{00000000-0008-0000-0800-000010000000}"/>
            </a:ext>
          </a:extLst>
        </xdr:cNvPr>
        <xdr:cNvSpPr>
          <a:spLocks noChangeArrowheads="1"/>
        </xdr:cNvSpPr>
      </xdr:nvSpPr>
      <xdr:spPr bwMode="auto">
        <a:xfrm>
          <a:off x="4314825" y="4810125"/>
          <a:ext cx="381000" cy="200025"/>
        </a:xfrm>
        <a:prstGeom prst="ellips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10</xdr:col>
      <xdr:colOff>28575</xdr:colOff>
      <xdr:row>26</xdr:row>
      <xdr:rowOff>28575</xdr:rowOff>
    </xdr:from>
    <xdr:to>
      <xdr:col>10</xdr:col>
      <xdr:colOff>419100</xdr:colOff>
      <xdr:row>26</xdr:row>
      <xdr:rowOff>228600</xdr:rowOff>
    </xdr:to>
    <xdr:sp macro="" textlink="">
      <xdr:nvSpPr>
        <xdr:cNvPr id="17" name="Oval 16">
          <a:extLst>
            <a:ext uri="{FF2B5EF4-FFF2-40B4-BE49-F238E27FC236}">
              <a16:creationId xmlns:a16="http://schemas.microsoft.com/office/drawing/2014/main" id="{00000000-0008-0000-0800-000011000000}"/>
            </a:ext>
          </a:extLst>
        </xdr:cNvPr>
        <xdr:cNvSpPr>
          <a:spLocks noChangeArrowheads="1"/>
        </xdr:cNvSpPr>
      </xdr:nvSpPr>
      <xdr:spPr bwMode="auto">
        <a:xfrm>
          <a:off x="4305300" y="5057775"/>
          <a:ext cx="390525" cy="200025"/>
        </a:xfrm>
        <a:prstGeom prst="ellips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10</xdr:col>
      <xdr:colOff>38100</xdr:colOff>
      <xdr:row>27</xdr:row>
      <xdr:rowOff>28575</xdr:rowOff>
    </xdr:from>
    <xdr:to>
      <xdr:col>10</xdr:col>
      <xdr:colOff>419100</xdr:colOff>
      <xdr:row>27</xdr:row>
      <xdr:rowOff>228600</xdr:rowOff>
    </xdr:to>
    <xdr:sp macro="" textlink="">
      <xdr:nvSpPr>
        <xdr:cNvPr id="18" name="Oval 17">
          <a:extLst>
            <a:ext uri="{FF2B5EF4-FFF2-40B4-BE49-F238E27FC236}">
              <a16:creationId xmlns:a16="http://schemas.microsoft.com/office/drawing/2014/main" id="{00000000-0008-0000-0800-000012000000}"/>
            </a:ext>
          </a:extLst>
        </xdr:cNvPr>
        <xdr:cNvSpPr>
          <a:spLocks noChangeArrowheads="1"/>
        </xdr:cNvSpPr>
      </xdr:nvSpPr>
      <xdr:spPr bwMode="auto">
        <a:xfrm>
          <a:off x="4314825" y="5305425"/>
          <a:ext cx="381000" cy="200025"/>
        </a:xfrm>
        <a:prstGeom prst="ellips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10</xdr:col>
      <xdr:colOff>28575</xdr:colOff>
      <xdr:row>28</xdr:row>
      <xdr:rowOff>28575</xdr:rowOff>
    </xdr:from>
    <xdr:to>
      <xdr:col>10</xdr:col>
      <xdr:colOff>419100</xdr:colOff>
      <xdr:row>28</xdr:row>
      <xdr:rowOff>228600</xdr:rowOff>
    </xdr:to>
    <xdr:sp macro="" textlink="">
      <xdr:nvSpPr>
        <xdr:cNvPr id="19" name="Oval 18">
          <a:extLst>
            <a:ext uri="{FF2B5EF4-FFF2-40B4-BE49-F238E27FC236}">
              <a16:creationId xmlns:a16="http://schemas.microsoft.com/office/drawing/2014/main" id="{00000000-0008-0000-0800-000013000000}"/>
            </a:ext>
          </a:extLst>
        </xdr:cNvPr>
        <xdr:cNvSpPr>
          <a:spLocks noChangeArrowheads="1"/>
        </xdr:cNvSpPr>
      </xdr:nvSpPr>
      <xdr:spPr bwMode="auto">
        <a:xfrm>
          <a:off x="4305300" y="5553075"/>
          <a:ext cx="390525" cy="200025"/>
        </a:xfrm>
        <a:prstGeom prst="ellips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10</xdr:col>
      <xdr:colOff>38100</xdr:colOff>
      <xdr:row>29</xdr:row>
      <xdr:rowOff>28575</xdr:rowOff>
    </xdr:from>
    <xdr:to>
      <xdr:col>10</xdr:col>
      <xdr:colOff>419100</xdr:colOff>
      <xdr:row>29</xdr:row>
      <xdr:rowOff>228600</xdr:rowOff>
    </xdr:to>
    <xdr:sp macro="" textlink="">
      <xdr:nvSpPr>
        <xdr:cNvPr id="20" name="Oval 19">
          <a:extLst>
            <a:ext uri="{FF2B5EF4-FFF2-40B4-BE49-F238E27FC236}">
              <a16:creationId xmlns:a16="http://schemas.microsoft.com/office/drawing/2014/main" id="{00000000-0008-0000-0800-000014000000}"/>
            </a:ext>
          </a:extLst>
        </xdr:cNvPr>
        <xdr:cNvSpPr>
          <a:spLocks noChangeArrowheads="1"/>
        </xdr:cNvSpPr>
      </xdr:nvSpPr>
      <xdr:spPr bwMode="auto">
        <a:xfrm>
          <a:off x="4314825" y="5800725"/>
          <a:ext cx="381000" cy="200025"/>
        </a:xfrm>
        <a:prstGeom prst="ellips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10</xdr:col>
      <xdr:colOff>28575</xdr:colOff>
      <xdr:row>30</xdr:row>
      <xdr:rowOff>28575</xdr:rowOff>
    </xdr:from>
    <xdr:to>
      <xdr:col>10</xdr:col>
      <xdr:colOff>419100</xdr:colOff>
      <xdr:row>30</xdr:row>
      <xdr:rowOff>228600</xdr:rowOff>
    </xdr:to>
    <xdr:sp macro="" textlink="">
      <xdr:nvSpPr>
        <xdr:cNvPr id="21" name="Oval 20">
          <a:extLst>
            <a:ext uri="{FF2B5EF4-FFF2-40B4-BE49-F238E27FC236}">
              <a16:creationId xmlns:a16="http://schemas.microsoft.com/office/drawing/2014/main" id="{00000000-0008-0000-0800-000015000000}"/>
            </a:ext>
          </a:extLst>
        </xdr:cNvPr>
        <xdr:cNvSpPr>
          <a:spLocks noChangeArrowheads="1"/>
        </xdr:cNvSpPr>
      </xdr:nvSpPr>
      <xdr:spPr bwMode="auto">
        <a:xfrm>
          <a:off x="4305300" y="6048375"/>
          <a:ext cx="390525" cy="200025"/>
        </a:xfrm>
        <a:prstGeom prst="ellips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10</xdr:col>
      <xdr:colOff>38100</xdr:colOff>
      <xdr:row>31</xdr:row>
      <xdr:rowOff>28575</xdr:rowOff>
    </xdr:from>
    <xdr:to>
      <xdr:col>10</xdr:col>
      <xdr:colOff>419100</xdr:colOff>
      <xdr:row>31</xdr:row>
      <xdr:rowOff>228600</xdr:rowOff>
    </xdr:to>
    <xdr:sp macro="" textlink="">
      <xdr:nvSpPr>
        <xdr:cNvPr id="22" name="Oval 21">
          <a:extLst>
            <a:ext uri="{FF2B5EF4-FFF2-40B4-BE49-F238E27FC236}">
              <a16:creationId xmlns:a16="http://schemas.microsoft.com/office/drawing/2014/main" id="{00000000-0008-0000-0800-000016000000}"/>
            </a:ext>
          </a:extLst>
        </xdr:cNvPr>
        <xdr:cNvSpPr>
          <a:spLocks noChangeArrowheads="1"/>
        </xdr:cNvSpPr>
      </xdr:nvSpPr>
      <xdr:spPr bwMode="auto">
        <a:xfrm>
          <a:off x="4314825" y="6296025"/>
          <a:ext cx="381000" cy="200025"/>
        </a:xfrm>
        <a:prstGeom prst="ellips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9</xdr:col>
      <xdr:colOff>28575</xdr:colOff>
      <xdr:row>12</xdr:row>
      <xdr:rowOff>9525</xdr:rowOff>
    </xdr:from>
    <xdr:to>
      <xdr:col>9</xdr:col>
      <xdr:colOff>228600</xdr:colOff>
      <xdr:row>13</xdr:row>
      <xdr:rowOff>238125</xdr:rowOff>
    </xdr:to>
    <xdr:sp macro="" textlink="">
      <xdr:nvSpPr>
        <xdr:cNvPr id="23" name="Oval 22">
          <a:extLst>
            <a:ext uri="{FF2B5EF4-FFF2-40B4-BE49-F238E27FC236}">
              <a16:creationId xmlns:a16="http://schemas.microsoft.com/office/drawing/2014/main" id="{00000000-0008-0000-0800-000017000000}"/>
            </a:ext>
          </a:extLst>
        </xdr:cNvPr>
        <xdr:cNvSpPr>
          <a:spLocks noChangeArrowheads="1"/>
        </xdr:cNvSpPr>
      </xdr:nvSpPr>
      <xdr:spPr bwMode="auto">
        <a:xfrm>
          <a:off x="4048125" y="1571625"/>
          <a:ext cx="200025" cy="476250"/>
        </a:xfrm>
        <a:prstGeom prst="ellipse">
          <a:avLst/>
        </a:prstGeom>
        <a:noFill/>
        <a:ln w="9525" cap="rnd">
          <a:solidFill>
            <a:srgbClr xmlns:mc="http://schemas.openxmlformats.org/markup-compatibility/2006" xmlns:a14="http://schemas.microsoft.com/office/drawing/2010/main" val="000000" mc:Ignorable="a14" a14:legacySpreadsheetColorIndex="64"/>
          </a:solidFill>
          <a:prstDash val="solid"/>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9</xdr:col>
      <xdr:colOff>28575</xdr:colOff>
      <xdr:row>14</xdr:row>
      <xdr:rowOff>9525</xdr:rowOff>
    </xdr:from>
    <xdr:to>
      <xdr:col>9</xdr:col>
      <xdr:colOff>228600</xdr:colOff>
      <xdr:row>15</xdr:row>
      <xdr:rowOff>238125</xdr:rowOff>
    </xdr:to>
    <xdr:sp macro="" textlink="">
      <xdr:nvSpPr>
        <xdr:cNvPr id="24" name="Oval 23">
          <a:extLst>
            <a:ext uri="{FF2B5EF4-FFF2-40B4-BE49-F238E27FC236}">
              <a16:creationId xmlns:a16="http://schemas.microsoft.com/office/drawing/2014/main" id="{00000000-0008-0000-0800-000018000000}"/>
            </a:ext>
          </a:extLst>
        </xdr:cNvPr>
        <xdr:cNvSpPr>
          <a:spLocks noChangeArrowheads="1"/>
        </xdr:cNvSpPr>
      </xdr:nvSpPr>
      <xdr:spPr bwMode="auto">
        <a:xfrm>
          <a:off x="4048125" y="2066925"/>
          <a:ext cx="200025" cy="476250"/>
        </a:xfrm>
        <a:prstGeom prst="ellipse">
          <a:avLst/>
        </a:prstGeom>
        <a:noFill/>
        <a:ln w="9525" cap="rnd">
          <a:solidFill>
            <a:srgbClr xmlns:mc="http://schemas.openxmlformats.org/markup-compatibility/2006" xmlns:a14="http://schemas.microsoft.com/office/drawing/2010/main" val="000000" mc:Ignorable="a14" a14:legacySpreadsheetColorIndex="64"/>
          </a:solidFill>
          <a:prstDash val="solid"/>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9</xdr:col>
      <xdr:colOff>28575</xdr:colOff>
      <xdr:row>16</xdr:row>
      <xdr:rowOff>9525</xdr:rowOff>
    </xdr:from>
    <xdr:to>
      <xdr:col>9</xdr:col>
      <xdr:colOff>228600</xdr:colOff>
      <xdr:row>17</xdr:row>
      <xdr:rowOff>238125</xdr:rowOff>
    </xdr:to>
    <xdr:sp macro="" textlink="">
      <xdr:nvSpPr>
        <xdr:cNvPr id="25" name="Oval 24">
          <a:extLst>
            <a:ext uri="{FF2B5EF4-FFF2-40B4-BE49-F238E27FC236}">
              <a16:creationId xmlns:a16="http://schemas.microsoft.com/office/drawing/2014/main" id="{00000000-0008-0000-0800-000019000000}"/>
            </a:ext>
          </a:extLst>
        </xdr:cNvPr>
        <xdr:cNvSpPr>
          <a:spLocks noChangeArrowheads="1"/>
        </xdr:cNvSpPr>
      </xdr:nvSpPr>
      <xdr:spPr bwMode="auto">
        <a:xfrm>
          <a:off x="4048125" y="2562225"/>
          <a:ext cx="200025" cy="476250"/>
        </a:xfrm>
        <a:prstGeom prst="ellipse">
          <a:avLst/>
        </a:prstGeom>
        <a:noFill/>
        <a:ln w="9525" cap="rnd">
          <a:solidFill>
            <a:srgbClr xmlns:mc="http://schemas.openxmlformats.org/markup-compatibility/2006" xmlns:a14="http://schemas.microsoft.com/office/drawing/2010/main" val="000000" mc:Ignorable="a14" a14:legacySpreadsheetColorIndex="64"/>
          </a:solidFill>
          <a:prstDash val="solid"/>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9</xdr:col>
      <xdr:colOff>28575</xdr:colOff>
      <xdr:row>18</xdr:row>
      <xdr:rowOff>9525</xdr:rowOff>
    </xdr:from>
    <xdr:to>
      <xdr:col>9</xdr:col>
      <xdr:colOff>228600</xdr:colOff>
      <xdr:row>19</xdr:row>
      <xdr:rowOff>238125</xdr:rowOff>
    </xdr:to>
    <xdr:sp macro="" textlink="">
      <xdr:nvSpPr>
        <xdr:cNvPr id="26" name="Oval 25">
          <a:extLst>
            <a:ext uri="{FF2B5EF4-FFF2-40B4-BE49-F238E27FC236}">
              <a16:creationId xmlns:a16="http://schemas.microsoft.com/office/drawing/2014/main" id="{00000000-0008-0000-0800-00001A000000}"/>
            </a:ext>
          </a:extLst>
        </xdr:cNvPr>
        <xdr:cNvSpPr>
          <a:spLocks noChangeArrowheads="1"/>
        </xdr:cNvSpPr>
      </xdr:nvSpPr>
      <xdr:spPr bwMode="auto">
        <a:xfrm>
          <a:off x="4048125" y="3057525"/>
          <a:ext cx="200025" cy="476250"/>
        </a:xfrm>
        <a:prstGeom prst="ellipse">
          <a:avLst/>
        </a:prstGeom>
        <a:noFill/>
        <a:ln w="9525" cap="rnd">
          <a:solidFill>
            <a:srgbClr xmlns:mc="http://schemas.openxmlformats.org/markup-compatibility/2006" xmlns:a14="http://schemas.microsoft.com/office/drawing/2010/main" val="000000" mc:Ignorable="a14" a14:legacySpreadsheetColorIndex="64"/>
          </a:solidFill>
          <a:prstDash val="solid"/>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9</xdr:col>
      <xdr:colOff>28575</xdr:colOff>
      <xdr:row>20</xdr:row>
      <xdr:rowOff>9525</xdr:rowOff>
    </xdr:from>
    <xdr:to>
      <xdr:col>9</xdr:col>
      <xdr:colOff>228600</xdr:colOff>
      <xdr:row>21</xdr:row>
      <xdr:rowOff>238125</xdr:rowOff>
    </xdr:to>
    <xdr:sp macro="" textlink="">
      <xdr:nvSpPr>
        <xdr:cNvPr id="27" name="Oval 26">
          <a:extLst>
            <a:ext uri="{FF2B5EF4-FFF2-40B4-BE49-F238E27FC236}">
              <a16:creationId xmlns:a16="http://schemas.microsoft.com/office/drawing/2014/main" id="{00000000-0008-0000-0800-00001B000000}"/>
            </a:ext>
          </a:extLst>
        </xdr:cNvPr>
        <xdr:cNvSpPr>
          <a:spLocks noChangeArrowheads="1"/>
        </xdr:cNvSpPr>
      </xdr:nvSpPr>
      <xdr:spPr bwMode="auto">
        <a:xfrm>
          <a:off x="4048125" y="3552825"/>
          <a:ext cx="200025" cy="476250"/>
        </a:xfrm>
        <a:prstGeom prst="ellipse">
          <a:avLst/>
        </a:prstGeom>
        <a:noFill/>
        <a:ln w="9525" cap="rnd">
          <a:solidFill>
            <a:srgbClr xmlns:mc="http://schemas.openxmlformats.org/markup-compatibility/2006" xmlns:a14="http://schemas.microsoft.com/office/drawing/2010/main" val="000000" mc:Ignorable="a14" a14:legacySpreadsheetColorIndex="64"/>
          </a:solidFill>
          <a:prstDash val="solid"/>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9</xdr:col>
      <xdr:colOff>28575</xdr:colOff>
      <xdr:row>22</xdr:row>
      <xdr:rowOff>9525</xdr:rowOff>
    </xdr:from>
    <xdr:to>
      <xdr:col>9</xdr:col>
      <xdr:colOff>228600</xdr:colOff>
      <xdr:row>23</xdr:row>
      <xdr:rowOff>238125</xdr:rowOff>
    </xdr:to>
    <xdr:sp macro="" textlink="">
      <xdr:nvSpPr>
        <xdr:cNvPr id="28" name="Oval 27">
          <a:extLst>
            <a:ext uri="{FF2B5EF4-FFF2-40B4-BE49-F238E27FC236}">
              <a16:creationId xmlns:a16="http://schemas.microsoft.com/office/drawing/2014/main" id="{00000000-0008-0000-0800-00001C000000}"/>
            </a:ext>
          </a:extLst>
        </xdr:cNvPr>
        <xdr:cNvSpPr>
          <a:spLocks noChangeArrowheads="1"/>
        </xdr:cNvSpPr>
      </xdr:nvSpPr>
      <xdr:spPr bwMode="auto">
        <a:xfrm>
          <a:off x="4048125" y="4048125"/>
          <a:ext cx="200025" cy="476250"/>
        </a:xfrm>
        <a:prstGeom prst="ellipse">
          <a:avLst/>
        </a:prstGeom>
        <a:noFill/>
        <a:ln w="9525" cap="rnd">
          <a:solidFill>
            <a:srgbClr xmlns:mc="http://schemas.openxmlformats.org/markup-compatibility/2006" xmlns:a14="http://schemas.microsoft.com/office/drawing/2010/main" val="000000" mc:Ignorable="a14" a14:legacySpreadsheetColorIndex="64"/>
          </a:solidFill>
          <a:prstDash val="solid"/>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9</xdr:col>
      <xdr:colOff>28575</xdr:colOff>
      <xdr:row>24</xdr:row>
      <xdr:rowOff>9525</xdr:rowOff>
    </xdr:from>
    <xdr:to>
      <xdr:col>9</xdr:col>
      <xdr:colOff>228600</xdr:colOff>
      <xdr:row>25</xdr:row>
      <xdr:rowOff>238125</xdr:rowOff>
    </xdr:to>
    <xdr:sp macro="" textlink="">
      <xdr:nvSpPr>
        <xdr:cNvPr id="29" name="Oval 28">
          <a:extLst>
            <a:ext uri="{FF2B5EF4-FFF2-40B4-BE49-F238E27FC236}">
              <a16:creationId xmlns:a16="http://schemas.microsoft.com/office/drawing/2014/main" id="{00000000-0008-0000-0800-00001D000000}"/>
            </a:ext>
          </a:extLst>
        </xdr:cNvPr>
        <xdr:cNvSpPr>
          <a:spLocks noChangeArrowheads="1"/>
        </xdr:cNvSpPr>
      </xdr:nvSpPr>
      <xdr:spPr bwMode="auto">
        <a:xfrm>
          <a:off x="4048125" y="4543425"/>
          <a:ext cx="200025" cy="476250"/>
        </a:xfrm>
        <a:prstGeom prst="ellipse">
          <a:avLst/>
        </a:prstGeom>
        <a:noFill/>
        <a:ln w="9525" cap="rnd">
          <a:solidFill>
            <a:srgbClr xmlns:mc="http://schemas.openxmlformats.org/markup-compatibility/2006" xmlns:a14="http://schemas.microsoft.com/office/drawing/2010/main" val="000000" mc:Ignorable="a14" a14:legacySpreadsheetColorIndex="64"/>
          </a:solidFill>
          <a:prstDash val="solid"/>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9</xdr:col>
      <xdr:colOff>28575</xdr:colOff>
      <xdr:row>26</xdr:row>
      <xdr:rowOff>9525</xdr:rowOff>
    </xdr:from>
    <xdr:to>
      <xdr:col>9</xdr:col>
      <xdr:colOff>228600</xdr:colOff>
      <xdr:row>27</xdr:row>
      <xdr:rowOff>238125</xdr:rowOff>
    </xdr:to>
    <xdr:sp macro="" textlink="">
      <xdr:nvSpPr>
        <xdr:cNvPr id="30" name="Oval 29">
          <a:extLst>
            <a:ext uri="{FF2B5EF4-FFF2-40B4-BE49-F238E27FC236}">
              <a16:creationId xmlns:a16="http://schemas.microsoft.com/office/drawing/2014/main" id="{00000000-0008-0000-0800-00001E000000}"/>
            </a:ext>
          </a:extLst>
        </xdr:cNvPr>
        <xdr:cNvSpPr>
          <a:spLocks noChangeArrowheads="1"/>
        </xdr:cNvSpPr>
      </xdr:nvSpPr>
      <xdr:spPr bwMode="auto">
        <a:xfrm>
          <a:off x="4048125" y="5038725"/>
          <a:ext cx="200025" cy="476250"/>
        </a:xfrm>
        <a:prstGeom prst="ellipse">
          <a:avLst/>
        </a:prstGeom>
        <a:noFill/>
        <a:ln w="9525" cap="rnd">
          <a:solidFill>
            <a:srgbClr xmlns:mc="http://schemas.openxmlformats.org/markup-compatibility/2006" xmlns:a14="http://schemas.microsoft.com/office/drawing/2010/main" val="000000" mc:Ignorable="a14" a14:legacySpreadsheetColorIndex="64"/>
          </a:solidFill>
          <a:prstDash val="solid"/>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9</xdr:col>
      <xdr:colOff>28575</xdr:colOff>
      <xdr:row>28</xdr:row>
      <xdr:rowOff>9525</xdr:rowOff>
    </xdr:from>
    <xdr:to>
      <xdr:col>9</xdr:col>
      <xdr:colOff>228600</xdr:colOff>
      <xdr:row>29</xdr:row>
      <xdr:rowOff>238125</xdr:rowOff>
    </xdr:to>
    <xdr:sp macro="" textlink="">
      <xdr:nvSpPr>
        <xdr:cNvPr id="31" name="Oval 30">
          <a:extLst>
            <a:ext uri="{FF2B5EF4-FFF2-40B4-BE49-F238E27FC236}">
              <a16:creationId xmlns:a16="http://schemas.microsoft.com/office/drawing/2014/main" id="{00000000-0008-0000-0800-00001F000000}"/>
            </a:ext>
          </a:extLst>
        </xdr:cNvPr>
        <xdr:cNvSpPr>
          <a:spLocks noChangeArrowheads="1"/>
        </xdr:cNvSpPr>
      </xdr:nvSpPr>
      <xdr:spPr bwMode="auto">
        <a:xfrm>
          <a:off x="4048125" y="5534025"/>
          <a:ext cx="200025" cy="476250"/>
        </a:xfrm>
        <a:prstGeom prst="ellipse">
          <a:avLst/>
        </a:prstGeom>
        <a:noFill/>
        <a:ln w="9525" cap="rnd">
          <a:solidFill>
            <a:srgbClr xmlns:mc="http://schemas.openxmlformats.org/markup-compatibility/2006" xmlns:a14="http://schemas.microsoft.com/office/drawing/2010/main" val="000000" mc:Ignorable="a14" a14:legacySpreadsheetColorIndex="64"/>
          </a:solidFill>
          <a:prstDash val="solid"/>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9</xdr:col>
      <xdr:colOff>28575</xdr:colOff>
      <xdr:row>30</xdr:row>
      <xdr:rowOff>9525</xdr:rowOff>
    </xdr:from>
    <xdr:to>
      <xdr:col>9</xdr:col>
      <xdr:colOff>228600</xdr:colOff>
      <xdr:row>31</xdr:row>
      <xdr:rowOff>238125</xdr:rowOff>
    </xdr:to>
    <xdr:sp macro="" textlink="">
      <xdr:nvSpPr>
        <xdr:cNvPr id="32" name="Oval 31">
          <a:extLst>
            <a:ext uri="{FF2B5EF4-FFF2-40B4-BE49-F238E27FC236}">
              <a16:creationId xmlns:a16="http://schemas.microsoft.com/office/drawing/2014/main" id="{00000000-0008-0000-0800-000020000000}"/>
            </a:ext>
          </a:extLst>
        </xdr:cNvPr>
        <xdr:cNvSpPr>
          <a:spLocks noChangeArrowheads="1"/>
        </xdr:cNvSpPr>
      </xdr:nvSpPr>
      <xdr:spPr bwMode="auto">
        <a:xfrm>
          <a:off x="4048125" y="6029325"/>
          <a:ext cx="200025" cy="476250"/>
        </a:xfrm>
        <a:prstGeom prst="ellipse">
          <a:avLst/>
        </a:prstGeom>
        <a:noFill/>
        <a:ln w="9525" cap="rnd">
          <a:solidFill>
            <a:srgbClr xmlns:mc="http://schemas.openxmlformats.org/markup-compatibility/2006" xmlns:a14="http://schemas.microsoft.com/office/drawing/2010/main" val="000000" mc:Ignorable="a14" a14:legacySpreadsheetColorIndex="64"/>
          </a:solidFill>
          <a:prstDash val="solid"/>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239"/>
  <sheetViews>
    <sheetView topLeftCell="A68" workbookViewId="0">
      <selection activeCell="C75" sqref="C75"/>
    </sheetView>
  </sheetViews>
  <sheetFormatPr defaultColWidth="3" defaultRowHeight="13.5" customHeight="1"/>
  <cols>
    <col min="1" max="1" width="18" style="38" bestFit="1" customWidth="1"/>
    <col min="2" max="2" width="58.90625" style="38" bestFit="1" customWidth="1"/>
    <col min="3" max="3" width="69.7265625" style="38" bestFit="1" customWidth="1"/>
    <col min="4" max="4" width="15.7265625" style="38" bestFit="1" customWidth="1"/>
    <col min="5" max="5" width="8.453125" style="38" bestFit="1" customWidth="1"/>
    <col min="6" max="6" width="54.90625" style="38" bestFit="1" customWidth="1"/>
    <col min="7" max="7" width="14.6328125" style="38" bestFit="1" customWidth="1"/>
    <col min="8" max="10" width="3" style="38" customWidth="1"/>
    <col min="11" max="16384" width="3" style="38"/>
  </cols>
  <sheetData>
    <row r="1" spans="1:2" ht="12.5">
      <c r="A1" s="38" t="s">
        <v>99</v>
      </c>
    </row>
    <row r="2" spans="1:2" ht="12.5">
      <c r="A2" s="38">
        <v>1</v>
      </c>
      <c r="B2" s="38" t="s">
        <v>712</v>
      </c>
    </row>
    <row r="3" spans="1:2" ht="12.5">
      <c r="A3" s="38">
        <v>2</v>
      </c>
      <c r="B3" s="38" t="s">
        <v>808</v>
      </c>
    </row>
    <row r="4" spans="1:2" ht="12.5">
      <c r="A4" s="38">
        <v>3</v>
      </c>
      <c r="B4" s="38" t="s">
        <v>100</v>
      </c>
    </row>
    <row r="5" spans="1:2" ht="12.5">
      <c r="A5" s="38">
        <v>4</v>
      </c>
      <c r="B5" s="38" t="s">
        <v>101</v>
      </c>
    </row>
    <row r="6" spans="1:2" ht="12.5">
      <c r="A6" s="38">
        <v>5</v>
      </c>
      <c r="B6" s="38" t="s">
        <v>104</v>
      </c>
    </row>
    <row r="7" spans="1:2" ht="12.5"/>
    <row r="9" spans="1:2" ht="13.5" customHeight="1">
      <c r="A9" s="38" t="s">
        <v>102</v>
      </c>
    </row>
    <row r="10" spans="1:2" ht="13.5" customHeight="1">
      <c r="A10" s="38">
        <v>1</v>
      </c>
    </row>
    <row r="11" spans="1:2" ht="13.5" customHeight="1">
      <c r="A11" s="38">
        <v>2</v>
      </c>
      <c r="B11" s="38" t="s">
        <v>240</v>
      </c>
    </row>
    <row r="13" spans="1:2" ht="13.5" customHeight="1">
      <c r="A13" s="38" t="s">
        <v>103</v>
      </c>
    </row>
    <row r="14" spans="1:2" ht="13.5" customHeight="1">
      <c r="A14" s="38">
        <v>1</v>
      </c>
      <c r="B14" s="39" t="s">
        <v>948</v>
      </c>
    </row>
    <row r="15" spans="1:2" ht="13.5" customHeight="1">
      <c r="A15" s="38">
        <v>2</v>
      </c>
      <c r="B15" s="39" t="s">
        <v>949</v>
      </c>
    </row>
    <row r="16" spans="1:2" ht="13.5" customHeight="1">
      <c r="A16" s="38">
        <v>3</v>
      </c>
      <c r="B16" s="39" t="s">
        <v>950</v>
      </c>
    </row>
    <row r="17" spans="1:7" ht="13.5" customHeight="1">
      <c r="A17" s="38">
        <v>4</v>
      </c>
      <c r="B17" s="39" t="s">
        <v>951</v>
      </c>
    </row>
    <row r="18" spans="1:7" ht="13.5" customHeight="1">
      <c r="B18" s="39"/>
    </row>
    <row r="20" spans="1:7" ht="13.5" customHeight="1">
      <c r="A20" s="38">
        <v>1</v>
      </c>
      <c r="B20" s="39" t="s">
        <v>708</v>
      </c>
    </row>
    <row r="21" spans="1:7" ht="13.5" customHeight="1">
      <c r="A21" s="38">
        <v>2</v>
      </c>
      <c r="B21" s="39" t="s">
        <v>707</v>
      </c>
    </row>
    <row r="22" spans="1:7" ht="13.5" customHeight="1">
      <c r="A22" s="38">
        <v>3</v>
      </c>
      <c r="B22" s="39" t="s">
        <v>706</v>
      </c>
    </row>
    <row r="23" spans="1:7" ht="13.5" customHeight="1">
      <c r="A23" s="38">
        <v>4</v>
      </c>
      <c r="B23" s="39" t="s">
        <v>705</v>
      </c>
    </row>
    <row r="26" spans="1:7" ht="13.5" customHeight="1">
      <c r="A26" s="38" t="s">
        <v>258</v>
      </c>
      <c r="B26" s="38" t="s">
        <v>311</v>
      </c>
      <c r="C26" s="38" t="s">
        <v>312</v>
      </c>
      <c r="D26" s="38" t="s">
        <v>313</v>
      </c>
      <c r="E26" s="38" t="s">
        <v>315</v>
      </c>
      <c r="F26" s="38" t="s">
        <v>314</v>
      </c>
      <c r="G26" s="38" t="s">
        <v>316</v>
      </c>
    </row>
    <row r="27" spans="1:7" ht="13.5" customHeight="1">
      <c r="A27" s="38">
        <v>1</v>
      </c>
      <c r="B27" s="38" t="s">
        <v>259</v>
      </c>
      <c r="C27" s="38" t="s">
        <v>571</v>
      </c>
      <c r="E27" s="38" t="s">
        <v>653</v>
      </c>
      <c r="F27" s="38" t="s">
        <v>654</v>
      </c>
      <c r="G27" s="38" t="s">
        <v>743</v>
      </c>
    </row>
    <row r="28" spans="1:7" ht="13.5" customHeight="1">
      <c r="A28" s="38">
        <v>2</v>
      </c>
      <c r="B28" s="38" t="s">
        <v>733</v>
      </c>
      <c r="C28" s="38" t="s">
        <v>572</v>
      </c>
      <c r="D28" s="38" t="s">
        <v>307</v>
      </c>
      <c r="E28" s="38" t="s">
        <v>487</v>
      </c>
      <c r="F28" s="38" t="s">
        <v>488</v>
      </c>
      <c r="G28" s="38" t="s">
        <v>317</v>
      </c>
    </row>
    <row r="29" spans="1:7" ht="13.5" customHeight="1">
      <c r="A29" s="38">
        <v>3</v>
      </c>
      <c r="B29" s="38" t="s">
        <v>470</v>
      </c>
      <c r="C29" s="38" t="s">
        <v>574</v>
      </c>
      <c r="D29" s="38" t="s">
        <v>308</v>
      </c>
      <c r="E29" s="38" t="s">
        <v>318</v>
      </c>
      <c r="F29" s="38" t="s">
        <v>489</v>
      </c>
      <c r="G29" s="38" t="s">
        <v>319</v>
      </c>
    </row>
    <row r="30" spans="1:7" ht="13.5" customHeight="1">
      <c r="A30" s="38">
        <v>4</v>
      </c>
      <c r="B30" s="38" t="s">
        <v>260</v>
      </c>
      <c r="C30" s="38" t="s">
        <v>575</v>
      </c>
      <c r="D30" s="38" t="s">
        <v>308</v>
      </c>
      <c r="E30" s="38" t="s">
        <v>655</v>
      </c>
      <c r="F30" s="38" t="s">
        <v>694</v>
      </c>
      <c r="G30" s="38" t="s">
        <v>320</v>
      </c>
    </row>
    <row r="31" spans="1:7" ht="13.5" customHeight="1">
      <c r="A31" s="38">
        <v>5</v>
      </c>
      <c r="B31" s="38" t="s">
        <v>261</v>
      </c>
      <c r="C31" s="38" t="s">
        <v>576</v>
      </c>
      <c r="D31" s="38" t="s">
        <v>308</v>
      </c>
      <c r="E31" s="38" t="s">
        <v>321</v>
      </c>
      <c r="F31" s="38" t="s">
        <v>749</v>
      </c>
      <c r="G31" s="38" t="s">
        <v>322</v>
      </c>
    </row>
    <row r="32" spans="1:7" ht="13.5" customHeight="1">
      <c r="A32" s="38">
        <v>6</v>
      </c>
      <c r="B32" s="38" t="s">
        <v>262</v>
      </c>
      <c r="C32" s="38" t="s">
        <v>577</v>
      </c>
      <c r="D32" s="38" t="s">
        <v>308</v>
      </c>
      <c r="E32" s="38" t="s">
        <v>323</v>
      </c>
      <c r="F32" s="38" t="s">
        <v>750</v>
      </c>
      <c r="G32" s="38" t="s">
        <v>324</v>
      </c>
    </row>
    <row r="33" spans="1:7" ht="13.5" customHeight="1">
      <c r="A33" s="38">
        <v>7</v>
      </c>
      <c r="B33" s="38" t="s">
        <v>263</v>
      </c>
      <c r="C33" s="38" t="s">
        <v>578</v>
      </c>
      <c r="D33" s="38" t="s">
        <v>308</v>
      </c>
      <c r="E33" s="38" t="s">
        <v>325</v>
      </c>
      <c r="F33" s="38" t="s">
        <v>751</v>
      </c>
      <c r="G33" s="38" t="s">
        <v>326</v>
      </c>
    </row>
    <row r="34" spans="1:7" ht="13.5" customHeight="1">
      <c r="A34" s="38">
        <v>8</v>
      </c>
      <c r="B34" s="38" t="s">
        <v>264</v>
      </c>
      <c r="C34" s="38" t="s">
        <v>579</v>
      </c>
      <c r="D34" s="38" t="s">
        <v>308</v>
      </c>
      <c r="E34" s="38" t="s">
        <v>327</v>
      </c>
      <c r="F34" s="38" t="s">
        <v>490</v>
      </c>
      <c r="G34" s="38" t="s">
        <v>328</v>
      </c>
    </row>
    <row r="35" spans="1:7" ht="13.5" customHeight="1">
      <c r="A35" s="38">
        <v>9</v>
      </c>
      <c r="B35" s="38" t="s">
        <v>265</v>
      </c>
      <c r="C35" s="38" t="s">
        <v>580</v>
      </c>
      <c r="D35" s="38" t="s">
        <v>308</v>
      </c>
      <c r="E35" s="38" t="s">
        <v>329</v>
      </c>
      <c r="F35" s="38" t="s">
        <v>752</v>
      </c>
      <c r="G35" s="38" t="s">
        <v>330</v>
      </c>
    </row>
    <row r="36" spans="1:7" ht="13.5" customHeight="1">
      <c r="A36" s="38">
        <v>10</v>
      </c>
      <c r="B36" s="38" t="s">
        <v>266</v>
      </c>
      <c r="C36" s="38" t="s">
        <v>581</v>
      </c>
      <c r="D36" s="38" t="s">
        <v>308</v>
      </c>
      <c r="E36" s="38" t="s">
        <v>331</v>
      </c>
      <c r="F36" s="38" t="s">
        <v>753</v>
      </c>
      <c r="G36" s="38" t="s">
        <v>332</v>
      </c>
    </row>
    <row r="37" spans="1:7" ht="13.5" customHeight="1">
      <c r="A37" s="38">
        <v>11</v>
      </c>
      <c r="B37" s="38" t="s">
        <v>267</v>
      </c>
      <c r="C37" s="38" t="s">
        <v>582</v>
      </c>
      <c r="D37" s="38" t="s">
        <v>308</v>
      </c>
      <c r="E37" s="38" t="s">
        <v>333</v>
      </c>
      <c r="F37" s="38" t="s">
        <v>695</v>
      </c>
      <c r="G37" s="38" t="s">
        <v>334</v>
      </c>
    </row>
    <row r="38" spans="1:7" ht="13.5" customHeight="1">
      <c r="A38" s="38">
        <v>12</v>
      </c>
      <c r="B38" s="38" t="s">
        <v>268</v>
      </c>
      <c r="C38" s="38" t="s">
        <v>583</v>
      </c>
      <c r="D38" s="38" t="s">
        <v>308</v>
      </c>
      <c r="E38" s="38" t="s">
        <v>335</v>
      </c>
      <c r="F38" s="38" t="s">
        <v>754</v>
      </c>
      <c r="G38" s="38" t="s">
        <v>336</v>
      </c>
    </row>
    <row r="39" spans="1:7" ht="13.5" customHeight="1">
      <c r="A39" s="38">
        <v>13</v>
      </c>
      <c r="B39" s="38" t="s">
        <v>269</v>
      </c>
      <c r="C39" s="38" t="s">
        <v>584</v>
      </c>
      <c r="D39" s="38" t="s">
        <v>308</v>
      </c>
      <c r="E39" s="38" t="s">
        <v>337</v>
      </c>
      <c r="F39" s="38" t="s">
        <v>755</v>
      </c>
      <c r="G39" s="38" t="s">
        <v>338</v>
      </c>
    </row>
    <row r="40" spans="1:7" ht="13.5" customHeight="1">
      <c r="A40" s="38">
        <v>14</v>
      </c>
      <c r="B40" s="38" t="s">
        <v>270</v>
      </c>
      <c r="C40" s="38" t="s">
        <v>585</v>
      </c>
      <c r="D40" s="38" t="s">
        <v>308</v>
      </c>
      <c r="E40" s="38" t="s">
        <v>339</v>
      </c>
      <c r="F40" s="38" t="s">
        <v>756</v>
      </c>
      <c r="G40" s="38" t="s">
        <v>340</v>
      </c>
    </row>
    <row r="41" spans="1:7" ht="13.5" customHeight="1">
      <c r="A41" s="38">
        <v>15</v>
      </c>
      <c r="B41" s="38" t="s">
        <v>271</v>
      </c>
      <c r="C41" s="38" t="s">
        <v>586</v>
      </c>
      <c r="D41" s="38" t="s">
        <v>308</v>
      </c>
      <c r="E41" s="38" t="s">
        <v>341</v>
      </c>
      <c r="F41" s="38" t="s">
        <v>757</v>
      </c>
      <c r="G41" s="38" t="s">
        <v>342</v>
      </c>
    </row>
    <row r="42" spans="1:7" ht="13.5" customHeight="1">
      <c r="A42" s="38">
        <v>16</v>
      </c>
      <c r="B42" s="38" t="s">
        <v>272</v>
      </c>
      <c r="C42" s="38" t="s">
        <v>587</v>
      </c>
      <c r="D42" s="38" t="s">
        <v>308</v>
      </c>
      <c r="E42" s="38" t="s">
        <v>343</v>
      </c>
      <c r="F42" s="38" t="s">
        <v>491</v>
      </c>
      <c r="G42" s="38" t="s">
        <v>344</v>
      </c>
    </row>
    <row r="43" spans="1:7" ht="13.5" customHeight="1">
      <c r="A43" s="38">
        <v>17</v>
      </c>
      <c r="B43" s="38" t="s">
        <v>471</v>
      </c>
      <c r="C43" s="38" t="s">
        <v>588</v>
      </c>
      <c r="D43" s="38" t="s">
        <v>308</v>
      </c>
      <c r="E43" s="38" t="s">
        <v>345</v>
      </c>
      <c r="F43" s="38" t="s">
        <v>696</v>
      </c>
      <c r="G43" s="38" t="s">
        <v>346</v>
      </c>
    </row>
    <row r="44" spans="1:7" ht="13.5" customHeight="1">
      <c r="A44" s="38">
        <v>18</v>
      </c>
      <c r="B44" s="38" t="s">
        <v>472</v>
      </c>
      <c r="C44" s="38" t="s">
        <v>589</v>
      </c>
      <c r="D44" s="38" t="s">
        <v>308</v>
      </c>
      <c r="E44" s="38" t="s">
        <v>656</v>
      </c>
      <c r="F44" s="38" t="s">
        <v>697</v>
      </c>
      <c r="G44" s="38" t="s">
        <v>347</v>
      </c>
    </row>
    <row r="45" spans="1:7" ht="13.5" customHeight="1">
      <c r="A45" s="38">
        <v>19</v>
      </c>
      <c r="B45" s="38" t="s">
        <v>273</v>
      </c>
      <c r="C45" s="38" t="s">
        <v>590</v>
      </c>
      <c r="D45" s="38" t="s">
        <v>308</v>
      </c>
      <c r="E45" s="38" t="s">
        <v>348</v>
      </c>
      <c r="F45" s="38" t="s">
        <v>758</v>
      </c>
      <c r="G45" s="38" t="s">
        <v>349</v>
      </c>
    </row>
    <row r="46" spans="1:7" ht="13.5" customHeight="1">
      <c r="A46" s="38">
        <v>20</v>
      </c>
      <c r="B46" s="38" t="s">
        <v>274</v>
      </c>
      <c r="C46" s="38" t="s">
        <v>591</v>
      </c>
      <c r="D46" s="38" t="s">
        <v>308</v>
      </c>
      <c r="E46" s="38" t="s">
        <v>350</v>
      </c>
      <c r="F46" s="38" t="s">
        <v>759</v>
      </c>
      <c r="G46" s="38" t="s">
        <v>351</v>
      </c>
    </row>
    <row r="47" spans="1:7" ht="13.5" customHeight="1">
      <c r="A47" s="38">
        <v>21</v>
      </c>
      <c r="B47" s="38" t="s">
        <v>275</v>
      </c>
      <c r="C47" s="38" t="s">
        <v>592</v>
      </c>
      <c r="D47" s="38" t="s">
        <v>308</v>
      </c>
      <c r="E47" s="38" t="s">
        <v>352</v>
      </c>
      <c r="F47" s="38" t="s">
        <v>760</v>
      </c>
      <c r="G47" s="38" t="s">
        <v>353</v>
      </c>
    </row>
    <row r="48" spans="1:7" ht="13.5" customHeight="1">
      <c r="A48" s="38">
        <v>22</v>
      </c>
      <c r="B48" s="38" t="s">
        <v>281</v>
      </c>
      <c r="C48" s="38" t="s">
        <v>662</v>
      </c>
      <c r="D48" s="38" t="s">
        <v>308</v>
      </c>
      <c r="E48" s="38" t="s">
        <v>384</v>
      </c>
      <c r="F48" s="38" t="s">
        <v>761</v>
      </c>
      <c r="G48" s="38" t="s">
        <v>385</v>
      </c>
    </row>
    <row r="49" spans="1:7" ht="13.5" customHeight="1">
      <c r="A49" s="38">
        <v>23</v>
      </c>
      <c r="B49" s="38" t="s">
        <v>282</v>
      </c>
      <c r="C49" s="38" t="s">
        <v>663</v>
      </c>
      <c r="D49" s="38" t="s">
        <v>308</v>
      </c>
      <c r="E49" s="38" t="s">
        <v>386</v>
      </c>
      <c r="F49" s="38" t="s">
        <v>762</v>
      </c>
      <c r="G49" s="38" t="s">
        <v>657</v>
      </c>
    </row>
    <row r="50" spans="1:7" ht="13.5" customHeight="1">
      <c r="A50" s="38">
        <v>24</v>
      </c>
      <c r="B50" s="38" t="s">
        <v>283</v>
      </c>
      <c r="C50" s="38" t="s">
        <v>664</v>
      </c>
      <c r="D50" s="38" t="s">
        <v>308</v>
      </c>
      <c r="E50" s="38" t="s">
        <v>387</v>
      </c>
      <c r="F50" s="38" t="s">
        <v>763</v>
      </c>
      <c r="G50" s="38" t="s">
        <v>388</v>
      </c>
    </row>
    <row r="51" spans="1:7" ht="13.5" customHeight="1">
      <c r="A51" s="38">
        <v>25</v>
      </c>
      <c r="B51" s="38" t="s">
        <v>284</v>
      </c>
      <c r="C51" s="38" t="s">
        <v>665</v>
      </c>
      <c r="D51" s="38" t="s">
        <v>308</v>
      </c>
      <c r="E51" s="38" t="s">
        <v>389</v>
      </c>
      <c r="F51" s="38" t="s">
        <v>764</v>
      </c>
      <c r="G51" s="38" t="s">
        <v>390</v>
      </c>
    </row>
    <row r="52" spans="1:7" ht="13.5" customHeight="1">
      <c r="A52" s="38">
        <v>26</v>
      </c>
      <c r="B52" s="38" t="s">
        <v>481</v>
      </c>
      <c r="C52" s="38" t="s">
        <v>666</v>
      </c>
      <c r="D52" s="38" t="s">
        <v>308</v>
      </c>
      <c r="E52" s="38" t="s">
        <v>391</v>
      </c>
      <c r="F52" s="38" t="s">
        <v>765</v>
      </c>
      <c r="G52" s="38" t="s">
        <v>392</v>
      </c>
    </row>
    <row r="53" spans="1:7" ht="13.5" customHeight="1">
      <c r="A53" s="38">
        <v>27</v>
      </c>
      <c r="B53" s="38" t="s">
        <v>285</v>
      </c>
      <c r="C53" s="38" t="s">
        <v>668</v>
      </c>
      <c r="D53" s="38" t="s">
        <v>308</v>
      </c>
      <c r="E53" s="38" t="s">
        <v>393</v>
      </c>
      <c r="F53" s="38" t="s">
        <v>766</v>
      </c>
      <c r="G53" s="38" t="s">
        <v>394</v>
      </c>
    </row>
    <row r="54" spans="1:7" ht="13.5" customHeight="1">
      <c r="A54" s="38">
        <v>28</v>
      </c>
      <c r="B54" s="38" t="s">
        <v>482</v>
      </c>
      <c r="C54" s="38" t="s">
        <v>669</v>
      </c>
      <c r="D54" s="38" t="s">
        <v>308</v>
      </c>
      <c r="E54" s="38" t="s">
        <v>395</v>
      </c>
      <c r="F54" s="38" t="s">
        <v>767</v>
      </c>
      <c r="G54" s="38" t="s">
        <v>396</v>
      </c>
    </row>
    <row r="55" spans="1:7" ht="12.5">
      <c r="A55" s="38">
        <v>29</v>
      </c>
      <c r="B55" s="38" t="s">
        <v>483</v>
      </c>
      <c r="C55" s="38" t="s">
        <v>667</v>
      </c>
      <c r="D55" s="38" t="s">
        <v>308</v>
      </c>
      <c r="E55" s="38" t="s">
        <v>742</v>
      </c>
      <c r="F55" s="38" t="s">
        <v>497</v>
      </c>
      <c r="G55" s="38" t="s">
        <v>397</v>
      </c>
    </row>
    <row r="56" spans="1:7" ht="13.5" customHeight="1">
      <c r="A56" s="38">
        <v>30</v>
      </c>
      <c r="B56" s="38" t="s">
        <v>479</v>
      </c>
      <c r="C56" s="38" t="s">
        <v>660</v>
      </c>
      <c r="D56" s="38" t="s">
        <v>308</v>
      </c>
      <c r="E56" s="38" t="s">
        <v>380</v>
      </c>
      <c r="F56" s="38" t="s">
        <v>495</v>
      </c>
      <c r="G56" s="38" t="s">
        <v>381</v>
      </c>
    </row>
    <row r="57" spans="1:7" ht="13.5" customHeight="1">
      <c r="A57" s="38">
        <v>31</v>
      </c>
      <c r="B57" s="38" t="s">
        <v>480</v>
      </c>
      <c r="C57" s="38" t="s">
        <v>661</v>
      </c>
      <c r="D57" s="38" t="s">
        <v>308</v>
      </c>
      <c r="E57" s="38" t="s">
        <v>382</v>
      </c>
      <c r="F57" s="38" t="s">
        <v>496</v>
      </c>
      <c r="G57" s="38" t="s">
        <v>383</v>
      </c>
    </row>
    <row r="58" spans="1:7" ht="13.5" customHeight="1">
      <c r="A58" s="38">
        <v>32</v>
      </c>
      <c r="B58" s="38" t="s">
        <v>911</v>
      </c>
      <c r="C58" s="38" t="s">
        <v>836</v>
      </c>
      <c r="E58" s="38" t="s">
        <v>378</v>
      </c>
      <c r="F58" s="38" t="s">
        <v>837</v>
      </c>
      <c r="G58" s="38" t="s">
        <v>379</v>
      </c>
    </row>
    <row r="59" spans="1:7" ht="13.5" customHeight="1">
      <c r="A59" s="38">
        <v>33</v>
      </c>
      <c r="B59" s="38" t="s">
        <v>912</v>
      </c>
      <c r="C59" s="38" t="s">
        <v>913</v>
      </c>
      <c r="D59" s="38" t="s">
        <v>308</v>
      </c>
      <c r="E59" s="38" t="s">
        <v>374</v>
      </c>
      <c r="F59" s="38" t="s">
        <v>768</v>
      </c>
      <c r="G59" s="38" t="s">
        <v>375</v>
      </c>
    </row>
    <row r="60" spans="1:7" ht="13.5" customHeight="1">
      <c r="A60" s="38">
        <v>34</v>
      </c>
      <c r="B60" s="38" t="s">
        <v>277</v>
      </c>
      <c r="C60" s="38" t="s">
        <v>598</v>
      </c>
      <c r="D60" s="38" t="s">
        <v>308</v>
      </c>
      <c r="E60" s="38" t="s">
        <v>364</v>
      </c>
      <c r="F60" s="38" t="s">
        <v>769</v>
      </c>
      <c r="G60" s="38" t="s">
        <v>365</v>
      </c>
    </row>
    <row r="61" spans="1:7" ht="13.5" customHeight="1">
      <c r="A61" s="38">
        <v>35</v>
      </c>
      <c r="B61" s="38" t="s">
        <v>278</v>
      </c>
      <c r="C61" s="38" t="s">
        <v>599</v>
      </c>
      <c r="D61" s="38" t="s">
        <v>308</v>
      </c>
      <c r="E61" s="38" t="s">
        <v>366</v>
      </c>
      <c r="F61" s="38" t="s">
        <v>770</v>
      </c>
      <c r="G61" s="38" t="s">
        <v>367</v>
      </c>
    </row>
    <row r="62" spans="1:7" ht="13.5" customHeight="1">
      <c r="A62" s="38">
        <v>36</v>
      </c>
      <c r="B62" s="38" t="s">
        <v>477</v>
      </c>
      <c r="C62" s="38" t="s">
        <v>600</v>
      </c>
      <c r="D62" s="38" t="s">
        <v>308</v>
      </c>
      <c r="E62" s="38" t="s">
        <v>368</v>
      </c>
      <c r="F62" s="38" t="s">
        <v>771</v>
      </c>
      <c r="G62" s="38" t="s">
        <v>369</v>
      </c>
    </row>
    <row r="63" spans="1:7" ht="13.5" customHeight="1">
      <c r="A63" s="38">
        <v>37</v>
      </c>
      <c r="B63" s="38" t="s">
        <v>279</v>
      </c>
      <c r="C63" s="38" t="s">
        <v>601</v>
      </c>
      <c r="D63" s="38" t="s">
        <v>308</v>
      </c>
      <c r="E63" s="38" t="s">
        <v>370</v>
      </c>
      <c r="F63" s="38" t="s">
        <v>772</v>
      </c>
      <c r="G63" s="38" t="s">
        <v>371</v>
      </c>
    </row>
    <row r="64" spans="1:7" ht="13.5" customHeight="1">
      <c r="A64" s="38">
        <v>38</v>
      </c>
      <c r="B64" s="38" t="s">
        <v>280</v>
      </c>
      <c r="C64" s="38" t="s">
        <v>602</v>
      </c>
      <c r="D64" s="38" t="s">
        <v>308</v>
      </c>
      <c r="E64" s="38" t="s">
        <v>372</v>
      </c>
      <c r="F64" s="38" t="s">
        <v>493</v>
      </c>
      <c r="G64" s="38" t="s">
        <v>373</v>
      </c>
    </row>
    <row r="65" spans="1:7" ht="13.5" customHeight="1">
      <c r="A65" s="38">
        <v>39</v>
      </c>
      <c r="B65" s="38" t="s">
        <v>478</v>
      </c>
      <c r="C65" s="38" t="s">
        <v>603</v>
      </c>
      <c r="D65" s="38" t="s">
        <v>308</v>
      </c>
      <c r="E65" s="38" t="s">
        <v>376</v>
      </c>
      <c r="F65" s="38" t="s">
        <v>494</v>
      </c>
      <c r="G65" s="38" t="s">
        <v>377</v>
      </c>
    </row>
    <row r="66" spans="1:7" ht="13.5" customHeight="1">
      <c r="A66" s="38">
        <v>40</v>
      </c>
      <c r="B66" s="38" t="s">
        <v>474</v>
      </c>
      <c r="C66" s="38" t="s">
        <v>595</v>
      </c>
      <c r="D66" s="38" t="s">
        <v>308</v>
      </c>
      <c r="E66" s="38" t="s">
        <v>358</v>
      </c>
      <c r="F66" s="38" t="s">
        <v>773</v>
      </c>
      <c r="G66" s="38" t="s">
        <v>359</v>
      </c>
    </row>
    <row r="67" spans="1:7" ht="13.5" customHeight="1">
      <c r="A67" s="38">
        <v>41</v>
      </c>
      <c r="B67" s="38" t="s">
        <v>475</v>
      </c>
      <c r="C67" s="38" t="s">
        <v>596</v>
      </c>
      <c r="D67" s="38" t="s">
        <v>308</v>
      </c>
      <c r="E67" s="38" t="s">
        <v>360</v>
      </c>
      <c r="F67" s="38" t="s">
        <v>698</v>
      </c>
      <c r="G67" s="38" t="s">
        <v>361</v>
      </c>
    </row>
    <row r="68" spans="1:7" ht="13.5" customHeight="1">
      <c r="A68" s="38">
        <v>42</v>
      </c>
      <c r="B68" s="38" t="s">
        <v>476</v>
      </c>
      <c r="C68" s="38" t="s">
        <v>597</v>
      </c>
      <c r="D68" s="38" t="s">
        <v>308</v>
      </c>
      <c r="E68" s="38" t="s">
        <v>362</v>
      </c>
      <c r="F68" s="38" t="s">
        <v>492</v>
      </c>
      <c r="G68" s="38" t="s">
        <v>363</v>
      </c>
    </row>
    <row r="69" spans="1:7" ht="13.5" customHeight="1">
      <c r="A69" s="38">
        <v>43</v>
      </c>
      <c r="B69" s="38" t="s">
        <v>486</v>
      </c>
      <c r="C69" s="38" t="s">
        <v>606</v>
      </c>
      <c r="D69" s="38" t="s">
        <v>308</v>
      </c>
      <c r="E69" s="38" t="s">
        <v>405</v>
      </c>
      <c r="F69" s="38" t="s">
        <v>774</v>
      </c>
      <c r="G69" s="38" t="s">
        <v>406</v>
      </c>
    </row>
    <row r="70" spans="1:7" ht="13.5" customHeight="1">
      <c r="A70" s="38">
        <v>44</v>
      </c>
      <c r="B70" s="38" t="s">
        <v>485</v>
      </c>
      <c r="C70" s="38" t="s">
        <v>605</v>
      </c>
      <c r="D70" s="38" t="s">
        <v>308</v>
      </c>
      <c r="E70" s="38" t="s">
        <v>400</v>
      </c>
      <c r="F70" s="38" t="s">
        <v>699</v>
      </c>
      <c r="G70" s="38" t="s">
        <v>401</v>
      </c>
    </row>
    <row r="71" spans="1:7" ht="13.5" customHeight="1">
      <c r="A71" s="38">
        <v>45</v>
      </c>
      <c r="B71" s="38" t="s">
        <v>286</v>
      </c>
      <c r="C71" s="38" t="s">
        <v>670</v>
      </c>
      <c r="D71" s="38" t="s">
        <v>308</v>
      </c>
      <c r="E71" s="38" t="s">
        <v>402</v>
      </c>
      <c r="F71" s="38" t="s">
        <v>775</v>
      </c>
      <c r="G71" s="38" t="s">
        <v>403</v>
      </c>
    </row>
    <row r="72" spans="1:7" ht="13.5" customHeight="1">
      <c r="A72" s="38">
        <v>46</v>
      </c>
      <c r="B72" s="38" t="s">
        <v>276</v>
      </c>
      <c r="C72" s="38" t="s">
        <v>593</v>
      </c>
      <c r="D72" s="38" t="s">
        <v>308</v>
      </c>
      <c r="E72" s="38" t="s">
        <v>354</v>
      </c>
      <c r="F72" s="38" t="s">
        <v>776</v>
      </c>
      <c r="G72" s="38" t="s">
        <v>355</v>
      </c>
    </row>
    <row r="73" spans="1:7" ht="13.5" customHeight="1">
      <c r="A73" s="38">
        <v>47</v>
      </c>
      <c r="B73" s="38" t="s">
        <v>473</v>
      </c>
      <c r="C73" s="38" t="s">
        <v>594</v>
      </c>
      <c r="D73" s="38" t="s">
        <v>308</v>
      </c>
      <c r="E73" s="38" t="s">
        <v>356</v>
      </c>
      <c r="F73" s="38" t="s">
        <v>700</v>
      </c>
      <c r="G73" s="38" t="s">
        <v>357</v>
      </c>
    </row>
    <row r="74" spans="1:7" ht="13.5" customHeight="1">
      <c r="A74" s="38">
        <v>48</v>
      </c>
      <c r="B74" s="38" t="s">
        <v>652</v>
      </c>
      <c r="C74" s="38" t="s">
        <v>604</v>
      </c>
      <c r="D74" s="38" t="s">
        <v>308</v>
      </c>
      <c r="E74" s="38" t="s">
        <v>398</v>
      </c>
      <c r="F74" s="38" t="s">
        <v>701</v>
      </c>
      <c r="G74" s="38" t="s">
        <v>658</v>
      </c>
    </row>
    <row r="75" spans="1:7" ht="13.5" customHeight="1">
      <c r="A75" s="38">
        <v>49</v>
      </c>
      <c r="B75" s="38" t="s">
        <v>484</v>
      </c>
      <c r="C75" s="38" t="s">
        <v>964</v>
      </c>
      <c r="D75" s="38" t="s">
        <v>308</v>
      </c>
      <c r="E75" s="38" t="s">
        <v>399</v>
      </c>
      <c r="F75" s="38" t="s">
        <v>498</v>
      </c>
      <c r="G75" s="38" t="s">
        <v>659</v>
      </c>
    </row>
    <row r="76" spans="1:7" ht="13.5" customHeight="1">
      <c r="A76" s="38">
        <v>50</v>
      </c>
      <c r="B76" s="38" t="s">
        <v>671</v>
      </c>
      <c r="C76" s="38" t="s">
        <v>607</v>
      </c>
      <c r="D76" s="38" t="s">
        <v>308</v>
      </c>
      <c r="E76" s="38" t="s">
        <v>407</v>
      </c>
      <c r="F76" s="38" t="s">
        <v>777</v>
      </c>
      <c r="G76" s="38" t="s">
        <v>408</v>
      </c>
    </row>
    <row r="77" spans="1:7" ht="13.5" customHeight="1">
      <c r="A77" s="38">
        <v>51</v>
      </c>
      <c r="B77" s="38" t="s">
        <v>734</v>
      </c>
      <c r="C77" s="38" t="s">
        <v>608</v>
      </c>
      <c r="D77" s="38" t="s">
        <v>308</v>
      </c>
      <c r="E77" s="38" t="s">
        <v>409</v>
      </c>
      <c r="F77" s="38" t="s">
        <v>778</v>
      </c>
      <c r="G77" s="38" t="s">
        <v>675</v>
      </c>
    </row>
    <row r="78" spans="1:7" ht="13.5" customHeight="1">
      <c r="A78" s="38">
        <v>52</v>
      </c>
      <c r="B78" s="38" t="s">
        <v>287</v>
      </c>
      <c r="C78" s="38" t="s">
        <v>609</v>
      </c>
      <c r="D78" s="38" t="s">
        <v>308</v>
      </c>
      <c r="E78" s="38" t="s">
        <v>410</v>
      </c>
      <c r="F78" s="38" t="s">
        <v>779</v>
      </c>
      <c r="G78" s="38" t="s">
        <v>411</v>
      </c>
    </row>
    <row r="79" spans="1:7" ht="13.5" customHeight="1">
      <c r="A79" s="38">
        <v>53</v>
      </c>
      <c r="B79" s="38" t="s">
        <v>288</v>
      </c>
      <c r="C79" s="38" t="s">
        <v>610</v>
      </c>
      <c r="D79" s="38" t="s">
        <v>308</v>
      </c>
      <c r="E79" s="38" t="s">
        <v>412</v>
      </c>
      <c r="F79" s="38" t="s">
        <v>780</v>
      </c>
      <c r="G79" s="38" t="s">
        <v>413</v>
      </c>
    </row>
    <row r="80" spans="1:7" ht="13.5" customHeight="1">
      <c r="A80" s="38">
        <v>54</v>
      </c>
      <c r="B80" s="38" t="s">
        <v>289</v>
      </c>
      <c r="C80" s="38" t="s">
        <v>611</v>
      </c>
      <c r="D80" s="38" t="s">
        <v>308</v>
      </c>
      <c r="E80" s="38" t="s">
        <v>414</v>
      </c>
      <c r="F80" s="38" t="s">
        <v>781</v>
      </c>
      <c r="G80" s="38" t="s">
        <v>415</v>
      </c>
    </row>
    <row r="81" spans="1:7" ht="13.5" customHeight="1">
      <c r="A81" s="38">
        <v>55</v>
      </c>
      <c r="B81" s="38" t="s">
        <v>933</v>
      </c>
      <c r="C81" s="38" t="s">
        <v>612</v>
      </c>
      <c r="D81" s="38" t="s">
        <v>308</v>
      </c>
      <c r="E81" s="38" t="s">
        <v>416</v>
      </c>
      <c r="F81" s="38" t="s">
        <v>782</v>
      </c>
      <c r="G81" s="38" t="s">
        <v>417</v>
      </c>
    </row>
    <row r="82" spans="1:7" ht="13.5" customHeight="1">
      <c r="A82" s="38">
        <v>56</v>
      </c>
      <c r="B82" s="38" t="s">
        <v>499</v>
      </c>
      <c r="C82" s="38" t="s">
        <v>613</v>
      </c>
      <c r="D82" s="38" t="s">
        <v>308</v>
      </c>
      <c r="E82" s="38" t="s">
        <v>676</v>
      </c>
      <c r="F82" s="38" t="s">
        <v>783</v>
      </c>
      <c r="G82" s="38" t="s">
        <v>418</v>
      </c>
    </row>
    <row r="83" spans="1:7" ht="13.5" customHeight="1">
      <c r="A83" s="38">
        <v>57</v>
      </c>
      <c r="B83" s="38" t="s">
        <v>290</v>
      </c>
      <c r="C83" s="38" t="s">
        <v>614</v>
      </c>
      <c r="D83" s="38" t="s">
        <v>308</v>
      </c>
      <c r="E83" s="38" t="s">
        <v>677</v>
      </c>
      <c r="F83" s="38" t="s">
        <v>702</v>
      </c>
      <c r="G83" s="38" t="s">
        <v>419</v>
      </c>
    </row>
    <row r="84" spans="1:7" ht="13.5" customHeight="1">
      <c r="A84" s="38">
        <v>58</v>
      </c>
      <c r="B84" s="38" t="s">
        <v>291</v>
      </c>
      <c r="C84" s="38" t="s">
        <v>615</v>
      </c>
      <c r="D84" s="38" t="s">
        <v>308</v>
      </c>
      <c r="E84" s="38" t="s">
        <v>420</v>
      </c>
      <c r="F84" s="38" t="s">
        <v>784</v>
      </c>
      <c r="G84" s="38" t="s">
        <v>421</v>
      </c>
    </row>
    <row r="85" spans="1:7" ht="13.5" customHeight="1">
      <c r="A85" s="38">
        <v>59</v>
      </c>
      <c r="B85" s="38" t="s">
        <v>292</v>
      </c>
      <c r="C85" s="38" t="s">
        <v>616</v>
      </c>
      <c r="D85" s="38" t="s">
        <v>308</v>
      </c>
      <c r="E85" s="38" t="s">
        <v>656</v>
      </c>
      <c r="F85" s="38" t="s">
        <v>697</v>
      </c>
      <c r="G85" s="38" t="s">
        <v>422</v>
      </c>
    </row>
    <row r="86" spans="1:7" ht="13.5" customHeight="1">
      <c r="A86" s="38">
        <v>60</v>
      </c>
      <c r="B86" s="38" t="s">
        <v>293</v>
      </c>
      <c r="C86" s="38" t="s">
        <v>617</v>
      </c>
      <c r="D86" s="38" t="s">
        <v>308</v>
      </c>
      <c r="E86" s="38" t="s">
        <v>423</v>
      </c>
      <c r="F86" s="38" t="s">
        <v>785</v>
      </c>
      <c r="G86" s="38" t="s">
        <v>424</v>
      </c>
    </row>
    <row r="87" spans="1:7" ht="13.5" customHeight="1">
      <c r="A87" s="38">
        <v>61</v>
      </c>
      <c r="B87" s="38" t="s">
        <v>500</v>
      </c>
      <c r="C87" s="38" t="s">
        <v>618</v>
      </c>
      <c r="D87" s="38" t="s">
        <v>308</v>
      </c>
      <c r="E87" s="38" t="s">
        <v>425</v>
      </c>
      <c r="F87" s="38" t="s">
        <v>511</v>
      </c>
      <c r="G87" s="38" t="s">
        <v>426</v>
      </c>
    </row>
    <row r="88" spans="1:7" ht="13.5" customHeight="1">
      <c r="A88" s="38">
        <v>62</v>
      </c>
      <c r="B88" s="38" t="s">
        <v>501</v>
      </c>
      <c r="C88" s="38" t="s">
        <v>619</v>
      </c>
      <c r="D88" s="38" t="s">
        <v>308</v>
      </c>
      <c r="E88" s="38" t="s">
        <v>427</v>
      </c>
      <c r="F88" s="38" t="s">
        <v>512</v>
      </c>
      <c r="G88" s="38" t="s">
        <v>428</v>
      </c>
    </row>
    <row r="89" spans="1:7" ht="13.5" customHeight="1">
      <c r="A89" s="38">
        <v>63</v>
      </c>
      <c r="B89" s="38" t="s">
        <v>502</v>
      </c>
      <c r="C89" s="38" t="s">
        <v>620</v>
      </c>
      <c r="D89" s="38" t="s">
        <v>308</v>
      </c>
      <c r="E89" s="38" t="s">
        <v>429</v>
      </c>
      <c r="F89" s="38" t="s">
        <v>786</v>
      </c>
      <c r="G89" s="38" t="s">
        <v>430</v>
      </c>
    </row>
    <row r="90" spans="1:7" ht="13.5" customHeight="1">
      <c r="A90" s="38">
        <v>64</v>
      </c>
      <c r="B90" s="38" t="s">
        <v>503</v>
      </c>
      <c r="C90" s="38" t="s">
        <v>621</v>
      </c>
      <c r="D90" s="38" t="s">
        <v>308</v>
      </c>
      <c r="E90" s="38" t="s">
        <v>465</v>
      </c>
      <c r="F90" s="38" t="s">
        <v>703</v>
      </c>
      <c r="G90" s="38" t="s">
        <v>678</v>
      </c>
    </row>
    <row r="91" spans="1:7" ht="13.5" customHeight="1">
      <c r="A91" s="38">
        <v>65</v>
      </c>
      <c r="B91" s="38" t="s">
        <v>735</v>
      </c>
      <c r="C91" s="38" t="s">
        <v>684</v>
      </c>
      <c r="D91" s="38" t="s">
        <v>308</v>
      </c>
      <c r="E91" s="38" t="s">
        <v>429</v>
      </c>
      <c r="F91" s="38" t="s">
        <v>787</v>
      </c>
      <c r="G91" s="38" t="s">
        <v>679</v>
      </c>
    </row>
    <row r="92" spans="1:7" ht="13.5" customHeight="1">
      <c r="A92" s="38">
        <v>66</v>
      </c>
      <c r="B92" s="38" t="s">
        <v>299</v>
      </c>
      <c r="C92" s="38" t="s">
        <v>685</v>
      </c>
      <c r="D92" s="38" t="s">
        <v>308</v>
      </c>
      <c r="E92" s="38" t="s">
        <v>387</v>
      </c>
      <c r="F92" s="38" t="s">
        <v>788</v>
      </c>
      <c r="G92" s="38" t="s">
        <v>446</v>
      </c>
    </row>
    <row r="93" spans="1:7" ht="13.5" customHeight="1">
      <c r="A93" s="38">
        <v>67</v>
      </c>
      <c r="B93" s="38" t="s">
        <v>300</v>
      </c>
      <c r="C93" s="38" t="s">
        <v>629</v>
      </c>
      <c r="D93" s="38" t="s">
        <v>308</v>
      </c>
      <c r="E93" s="38" t="s">
        <v>447</v>
      </c>
      <c r="F93" s="38" t="s">
        <v>789</v>
      </c>
      <c r="G93" s="38" t="s">
        <v>448</v>
      </c>
    </row>
    <row r="94" spans="1:7" ht="13.5" customHeight="1">
      <c r="A94" s="38">
        <v>68</v>
      </c>
      <c r="B94" s="38" t="s">
        <v>507</v>
      </c>
      <c r="C94" s="38" t="s">
        <v>630</v>
      </c>
      <c r="D94" s="38" t="s">
        <v>308</v>
      </c>
      <c r="E94" s="38" t="s">
        <v>449</v>
      </c>
      <c r="F94" s="38" t="s">
        <v>516</v>
      </c>
      <c r="G94" s="38" t="s">
        <v>450</v>
      </c>
    </row>
    <row r="95" spans="1:7" ht="13.5" customHeight="1">
      <c r="A95" s="38">
        <v>69</v>
      </c>
      <c r="B95" s="38" t="s">
        <v>914</v>
      </c>
      <c r="C95" s="38" t="s">
        <v>631</v>
      </c>
      <c r="D95" s="38" t="s">
        <v>308</v>
      </c>
      <c r="E95" s="38" t="s">
        <v>451</v>
      </c>
      <c r="F95" s="38" t="s">
        <v>517</v>
      </c>
      <c r="G95" s="38" t="s">
        <v>452</v>
      </c>
    </row>
    <row r="96" spans="1:7" ht="13.5" customHeight="1">
      <c r="A96" s="38">
        <v>70</v>
      </c>
      <c r="B96" s="38" t="s">
        <v>508</v>
      </c>
      <c r="C96" s="38" t="s">
        <v>632</v>
      </c>
      <c r="D96" s="38" t="s">
        <v>308</v>
      </c>
      <c r="E96" s="38" t="s">
        <v>453</v>
      </c>
      <c r="F96" s="38" t="s">
        <v>518</v>
      </c>
      <c r="G96" s="38" t="s">
        <v>454</v>
      </c>
    </row>
    <row r="97" spans="1:7" ht="13.5" customHeight="1">
      <c r="A97" s="38">
        <v>71</v>
      </c>
      <c r="B97" s="38" t="s">
        <v>301</v>
      </c>
      <c r="C97" s="38" t="s">
        <v>633</v>
      </c>
      <c r="D97" s="38" t="s">
        <v>308</v>
      </c>
      <c r="E97" s="38" t="s">
        <v>404</v>
      </c>
      <c r="F97" s="38" t="s">
        <v>790</v>
      </c>
      <c r="G97" s="38" t="s">
        <v>455</v>
      </c>
    </row>
    <row r="98" spans="1:7" ht="13.5" customHeight="1">
      <c r="A98" s="38">
        <v>72</v>
      </c>
      <c r="B98" s="38" t="s">
        <v>297</v>
      </c>
      <c r="C98" s="38" t="s">
        <v>686</v>
      </c>
      <c r="D98" s="38" t="s">
        <v>118</v>
      </c>
      <c r="E98" s="38" t="s">
        <v>439</v>
      </c>
      <c r="F98" s="38" t="s">
        <v>514</v>
      </c>
      <c r="G98" s="38" t="s">
        <v>440</v>
      </c>
    </row>
    <row r="99" spans="1:7" ht="13.5" customHeight="1">
      <c r="A99" s="38">
        <v>73</v>
      </c>
      <c r="B99" s="38" t="s">
        <v>298</v>
      </c>
      <c r="C99" s="38" t="s">
        <v>626</v>
      </c>
      <c r="D99" s="38" t="s">
        <v>711</v>
      </c>
      <c r="E99" s="38" t="s">
        <v>441</v>
      </c>
      <c r="F99" s="38" t="s">
        <v>791</v>
      </c>
      <c r="G99" s="38" t="s">
        <v>442</v>
      </c>
    </row>
    <row r="100" spans="1:7" ht="13.5" customHeight="1">
      <c r="A100" s="38">
        <v>74</v>
      </c>
      <c r="B100" s="38" t="s">
        <v>505</v>
      </c>
      <c r="C100" s="38" t="s">
        <v>627</v>
      </c>
      <c r="D100" s="38" t="s">
        <v>308</v>
      </c>
      <c r="E100" s="38" t="s">
        <v>443</v>
      </c>
      <c r="F100" s="38" t="s">
        <v>744</v>
      </c>
      <c r="G100" s="38" t="s">
        <v>680</v>
      </c>
    </row>
    <row r="101" spans="1:7" ht="13.5" customHeight="1">
      <c r="A101" s="38">
        <v>75</v>
      </c>
      <c r="B101" s="38" t="s">
        <v>506</v>
      </c>
      <c r="C101" s="38" t="s">
        <v>628</v>
      </c>
      <c r="D101" s="38" t="s">
        <v>308</v>
      </c>
      <c r="E101" s="38" t="s">
        <v>444</v>
      </c>
      <c r="F101" s="38" t="s">
        <v>515</v>
      </c>
      <c r="G101" s="38" t="s">
        <v>445</v>
      </c>
    </row>
    <row r="102" spans="1:7" ht="13.5" customHeight="1">
      <c r="A102" s="38">
        <v>76</v>
      </c>
      <c r="B102" s="38" t="s">
        <v>296</v>
      </c>
      <c r="C102" s="38" t="s">
        <v>625</v>
      </c>
      <c r="D102" s="38" t="s">
        <v>710</v>
      </c>
      <c r="E102" s="38" t="s">
        <v>437</v>
      </c>
      <c r="F102" s="38" t="s">
        <v>792</v>
      </c>
      <c r="G102" s="38" t="s">
        <v>438</v>
      </c>
    </row>
    <row r="103" spans="1:7" ht="13.5" customHeight="1">
      <c r="A103" s="38">
        <v>77</v>
      </c>
      <c r="B103" s="38" t="s">
        <v>295</v>
      </c>
      <c r="C103" s="38" t="s">
        <v>623</v>
      </c>
      <c r="D103" s="38" t="s">
        <v>308</v>
      </c>
      <c r="E103" s="38" t="s">
        <v>433</v>
      </c>
      <c r="F103" s="38" t="s">
        <v>793</v>
      </c>
      <c r="G103" s="38" t="s">
        <v>434</v>
      </c>
    </row>
    <row r="104" spans="1:7" ht="13.5" customHeight="1">
      <c r="A104" s="38">
        <v>78</v>
      </c>
      <c r="B104" s="38" t="s">
        <v>504</v>
      </c>
      <c r="C104" s="38" t="s">
        <v>624</v>
      </c>
      <c r="D104" s="38" t="s">
        <v>308</v>
      </c>
      <c r="E104" s="38" t="s">
        <v>435</v>
      </c>
      <c r="F104" s="38" t="s">
        <v>513</v>
      </c>
      <c r="G104" s="38" t="s">
        <v>436</v>
      </c>
    </row>
    <row r="105" spans="1:7" ht="13.5" customHeight="1">
      <c r="A105" s="38">
        <v>79</v>
      </c>
      <c r="B105" s="38" t="s">
        <v>510</v>
      </c>
      <c r="C105" s="38" t="s">
        <v>635</v>
      </c>
      <c r="D105" s="38" t="s">
        <v>308</v>
      </c>
      <c r="E105" s="38" t="s">
        <v>457</v>
      </c>
      <c r="F105" s="38" t="s">
        <v>519</v>
      </c>
      <c r="G105" s="38" t="s">
        <v>458</v>
      </c>
    </row>
    <row r="106" spans="1:7" ht="13.5" customHeight="1">
      <c r="A106" s="38">
        <v>80</v>
      </c>
      <c r="B106" s="38" t="s">
        <v>294</v>
      </c>
      <c r="C106" s="38" t="s">
        <v>622</v>
      </c>
      <c r="D106" s="38" t="s">
        <v>308</v>
      </c>
      <c r="E106" s="38" t="s">
        <v>431</v>
      </c>
      <c r="F106" s="38" t="s">
        <v>794</v>
      </c>
      <c r="G106" s="38" t="s">
        <v>432</v>
      </c>
    </row>
    <row r="107" spans="1:7" ht="13.5" customHeight="1">
      <c r="A107" s="38">
        <v>81</v>
      </c>
      <c r="B107" s="38" t="s">
        <v>509</v>
      </c>
      <c r="C107" s="38" t="s">
        <v>634</v>
      </c>
      <c r="D107" s="38" t="s">
        <v>308</v>
      </c>
      <c r="E107" s="38" t="s">
        <v>398</v>
      </c>
      <c r="F107" s="38" t="s">
        <v>795</v>
      </c>
      <c r="G107" s="38" t="s">
        <v>456</v>
      </c>
    </row>
    <row r="108" spans="1:7" ht="13.5" customHeight="1">
      <c r="A108" s="38">
        <v>82</v>
      </c>
      <c r="B108" s="38" t="s">
        <v>302</v>
      </c>
      <c r="C108" s="38" t="s">
        <v>636</v>
      </c>
      <c r="E108" s="38" t="s">
        <v>681</v>
      </c>
      <c r="F108" s="38" t="s">
        <v>797</v>
      </c>
      <c r="G108" s="38" t="s">
        <v>745</v>
      </c>
    </row>
    <row r="109" spans="1:7" ht="13.5" customHeight="1">
      <c r="A109" s="38">
        <v>83</v>
      </c>
      <c r="B109" s="38" t="s">
        <v>672</v>
      </c>
      <c r="C109" s="38" t="s">
        <v>637</v>
      </c>
      <c r="E109" s="38" t="s">
        <v>459</v>
      </c>
      <c r="F109" s="38" t="s">
        <v>704</v>
      </c>
      <c r="G109" s="38" t="s">
        <v>460</v>
      </c>
    </row>
    <row r="110" spans="1:7" ht="13.5" customHeight="1">
      <c r="A110" s="38">
        <v>84</v>
      </c>
      <c r="B110" s="38" t="s">
        <v>736</v>
      </c>
      <c r="C110" s="38" t="s">
        <v>741</v>
      </c>
      <c r="E110" s="38" t="s">
        <v>746</v>
      </c>
      <c r="F110" s="38" t="s">
        <v>796</v>
      </c>
      <c r="G110" s="38" t="s">
        <v>747</v>
      </c>
    </row>
    <row r="111" spans="1:7" ht="13.5" customHeight="1">
      <c r="A111" s="38">
        <v>85</v>
      </c>
      <c r="B111" s="38" t="s">
        <v>673</v>
      </c>
      <c r="C111" s="38" t="s">
        <v>687</v>
      </c>
      <c r="E111" s="38" t="s">
        <v>461</v>
      </c>
      <c r="F111" s="38" t="s">
        <v>682</v>
      </c>
      <c r="G111" s="38" t="s">
        <v>683</v>
      </c>
    </row>
    <row r="112" spans="1:7" ht="13.5" customHeight="1">
      <c r="A112" s="38">
        <v>86</v>
      </c>
      <c r="B112" s="38" t="s">
        <v>303</v>
      </c>
      <c r="C112" s="38" t="s">
        <v>638</v>
      </c>
      <c r="E112" s="38" t="s">
        <v>462</v>
      </c>
      <c r="F112" s="38" t="s">
        <v>520</v>
      </c>
      <c r="G112" s="38" t="s">
        <v>800</v>
      </c>
    </row>
    <row r="113" spans="1:7" ht="13.5" customHeight="1">
      <c r="A113" s="38">
        <v>87</v>
      </c>
      <c r="B113" s="38" t="s">
        <v>738</v>
      </c>
      <c r="C113" s="38" t="s">
        <v>309</v>
      </c>
      <c r="E113" s="38" t="s">
        <v>463</v>
      </c>
      <c r="F113" s="38" t="s">
        <v>915</v>
      </c>
      <c r="G113" s="38" t="s">
        <v>798</v>
      </c>
    </row>
    <row r="114" spans="1:7" ht="13.5" customHeight="1">
      <c r="A114" s="38">
        <v>88</v>
      </c>
      <c r="B114" s="38" t="s">
        <v>737</v>
      </c>
      <c r="C114" s="38" t="s">
        <v>639</v>
      </c>
      <c r="E114" s="38" t="s">
        <v>464</v>
      </c>
      <c r="F114" s="38" t="s">
        <v>916</v>
      </c>
      <c r="G114" s="38" t="s">
        <v>799</v>
      </c>
    </row>
    <row r="115" spans="1:7" ht="13.5" customHeight="1">
      <c r="A115" s="38">
        <v>89</v>
      </c>
      <c r="B115" s="38" t="s">
        <v>304</v>
      </c>
      <c r="C115" s="38" t="s">
        <v>640</v>
      </c>
      <c r="E115" s="38" t="s">
        <v>465</v>
      </c>
      <c r="F115" s="38" t="s">
        <v>917</v>
      </c>
      <c r="G115" s="38" t="s">
        <v>927</v>
      </c>
    </row>
    <row r="116" spans="1:7" ht="13.5" customHeight="1">
      <c r="A116" s="38">
        <v>90</v>
      </c>
      <c r="B116" s="38" t="s">
        <v>305</v>
      </c>
      <c r="C116" s="38" t="s">
        <v>641</v>
      </c>
      <c r="E116" s="38" t="s">
        <v>655</v>
      </c>
      <c r="F116" s="38" t="s">
        <v>918</v>
      </c>
      <c r="G116" s="38" t="s">
        <v>932</v>
      </c>
    </row>
    <row r="117" spans="1:7" ht="13.5" customHeight="1">
      <c r="A117" s="38">
        <v>91</v>
      </c>
      <c r="B117" s="38" t="s">
        <v>306</v>
      </c>
      <c r="C117" s="38" t="s">
        <v>642</v>
      </c>
      <c r="E117" s="38" t="s">
        <v>387</v>
      </c>
      <c r="F117" s="38" t="s">
        <v>919</v>
      </c>
      <c r="G117" s="38" t="s">
        <v>928</v>
      </c>
    </row>
    <row r="118" spans="1:7" ht="13.5" customHeight="1">
      <c r="A118" s="38">
        <v>92</v>
      </c>
      <c r="B118" s="38" t="s">
        <v>739</v>
      </c>
      <c r="C118" s="38" t="s">
        <v>573</v>
      </c>
      <c r="E118" s="38" t="s">
        <v>466</v>
      </c>
      <c r="F118" s="38" t="s">
        <v>920</v>
      </c>
      <c r="G118" s="38" t="s">
        <v>801</v>
      </c>
    </row>
    <row r="119" spans="1:7" ht="13.5" customHeight="1">
      <c r="A119" s="38">
        <v>93</v>
      </c>
      <c r="B119" s="38" t="s">
        <v>934</v>
      </c>
      <c r="C119" s="38" t="s">
        <v>688</v>
      </c>
      <c r="E119" s="38" t="s">
        <v>939</v>
      </c>
      <c r="F119" s="38" t="s">
        <v>921</v>
      </c>
      <c r="G119" s="38" t="s">
        <v>940</v>
      </c>
    </row>
    <row r="120" spans="1:7" ht="13.5" customHeight="1">
      <c r="A120" s="38">
        <v>94</v>
      </c>
      <c r="B120" s="38" t="s">
        <v>521</v>
      </c>
      <c r="C120" s="38" t="s">
        <v>689</v>
      </c>
      <c r="E120" s="38" t="s">
        <v>467</v>
      </c>
      <c r="F120" s="38" t="s">
        <v>922</v>
      </c>
      <c r="G120" s="38" t="s">
        <v>929</v>
      </c>
    </row>
    <row r="121" spans="1:7" ht="13.5" customHeight="1">
      <c r="A121" s="38">
        <v>95</v>
      </c>
      <c r="B121" s="38" t="s">
        <v>522</v>
      </c>
      <c r="C121" s="38" t="s">
        <v>690</v>
      </c>
      <c r="E121" s="38" t="s">
        <v>469</v>
      </c>
      <c r="F121" s="38" t="s">
        <v>923</v>
      </c>
      <c r="G121" s="38" t="s">
        <v>930</v>
      </c>
    </row>
    <row r="122" spans="1:7" ht="13.5" customHeight="1">
      <c r="A122" s="38">
        <v>96</v>
      </c>
      <c r="B122" s="38" t="s">
        <v>674</v>
      </c>
      <c r="C122" s="38" t="s">
        <v>693</v>
      </c>
      <c r="E122" s="38" t="s">
        <v>677</v>
      </c>
      <c r="F122" s="38" t="s">
        <v>924</v>
      </c>
      <c r="G122" s="38" t="s">
        <v>931</v>
      </c>
    </row>
    <row r="123" spans="1:7" ht="13.5" customHeight="1">
      <c r="A123" s="38">
        <v>97</v>
      </c>
      <c r="B123" s="38" t="s">
        <v>954</v>
      </c>
      <c r="C123" s="38" t="s">
        <v>692</v>
      </c>
      <c r="E123" s="38" t="s">
        <v>468</v>
      </c>
      <c r="F123" s="38" t="s">
        <v>925</v>
      </c>
      <c r="G123" s="38" t="s">
        <v>802</v>
      </c>
    </row>
    <row r="124" spans="1:7" ht="13.5" customHeight="1">
      <c r="A124" s="38">
        <v>98</v>
      </c>
      <c r="B124" s="38" t="s">
        <v>740</v>
      </c>
      <c r="C124" s="38" t="s">
        <v>691</v>
      </c>
      <c r="E124" s="38" t="s">
        <v>748</v>
      </c>
      <c r="F124" s="38" t="s">
        <v>926</v>
      </c>
      <c r="G124" s="38" t="s">
        <v>803</v>
      </c>
    </row>
    <row r="125" spans="1:7" ht="13.5" customHeight="1">
      <c r="A125" s="38">
        <v>99</v>
      </c>
      <c r="B125" s="38" t="s">
        <v>935</v>
      </c>
      <c r="C125" s="38" t="s">
        <v>935</v>
      </c>
      <c r="E125" s="38" t="s">
        <v>936</v>
      </c>
      <c r="F125" s="38" t="s">
        <v>937</v>
      </c>
      <c r="G125" s="38" t="s">
        <v>938</v>
      </c>
    </row>
    <row r="126" spans="1:7" ht="13.5" customHeight="1">
      <c r="A126" s="38">
        <v>100</v>
      </c>
      <c r="B126" s="38" t="s">
        <v>955</v>
      </c>
      <c r="C126" s="38" t="s">
        <v>956</v>
      </c>
      <c r="E126" s="38" t="s">
        <v>959</v>
      </c>
      <c r="F126" s="38" t="s">
        <v>957</v>
      </c>
      <c r="G126" s="38" t="s">
        <v>958</v>
      </c>
    </row>
    <row r="133" spans="1:2" ht="13.5" customHeight="1">
      <c r="A133" s="38" t="s">
        <v>899</v>
      </c>
      <c r="B133" s="45" t="s">
        <v>182</v>
      </c>
    </row>
    <row r="134" spans="1:2" ht="13.5" customHeight="1">
      <c r="B134" t="s">
        <v>718</v>
      </c>
    </row>
    <row r="135" spans="1:2" ht="13.5" customHeight="1">
      <c r="B135" s="45" t="s">
        <v>183</v>
      </c>
    </row>
    <row r="136" spans="1:2" ht="13.5" customHeight="1">
      <c r="B136" t="s">
        <v>246</v>
      </c>
    </row>
    <row r="137" spans="1:2" ht="13.5" customHeight="1">
      <c r="B137" t="s">
        <v>850</v>
      </c>
    </row>
    <row r="138" spans="1:2" ht="13.5" customHeight="1">
      <c r="B138" s="45" t="s">
        <v>184</v>
      </c>
    </row>
    <row r="139" spans="1:2" ht="13.5" customHeight="1">
      <c r="B139" t="s">
        <v>245</v>
      </c>
    </row>
    <row r="140" spans="1:2" ht="13.5" customHeight="1">
      <c r="B140" s="45" t="s">
        <v>185</v>
      </c>
    </row>
    <row r="141" spans="1:2" ht="13.5" customHeight="1">
      <c r="B141" s="45" t="s">
        <v>186</v>
      </c>
    </row>
    <row r="142" spans="1:2" ht="13.5" customHeight="1">
      <c r="B142" t="s">
        <v>856</v>
      </c>
    </row>
    <row r="143" spans="1:2" ht="13.5" customHeight="1">
      <c r="B143" t="s">
        <v>842</v>
      </c>
    </row>
    <row r="144" spans="1:2" ht="13.5" customHeight="1">
      <c r="B144" s="45" t="s">
        <v>187</v>
      </c>
    </row>
    <row r="145" spans="2:2" ht="13.5" customHeight="1">
      <c r="B145" t="s">
        <v>866</v>
      </c>
    </row>
    <row r="146" spans="2:2" ht="13.5" customHeight="1">
      <c r="B146" s="45" t="s">
        <v>188</v>
      </c>
    </row>
    <row r="147" spans="2:2" ht="13.5" customHeight="1">
      <c r="B147" t="s">
        <v>715</v>
      </c>
    </row>
    <row r="148" spans="2:2" ht="13.5" customHeight="1">
      <c r="B148" t="s">
        <v>716</v>
      </c>
    </row>
    <row r="149" spans="2:2" ht="13.5" customHeight="1">
      <c r="B149" t="s">
        <v>717</v>
      </c>
    </row>
    <row r="150" spans="2:2" ht="13.5" customHeight="1">
      <c r="B150" t="s">
        <v>867</v>
      </c>
    </row>
    <row r="151" spans="2:2" ht="13.5" customHeight="1">
      <c r="B151" t="s">
        <v>255</v>
      </c>
    </row>
    <row r="152" spans="2:2" ht="13.5" customHeight="1">
      <c r="B152" s="45" t="s">
        <v>189</v>
      </c>
    </row>
    <row r="153" spans="2:2" ht="13.5" customHeight="1">
      <c r="B153" s="45" t="s">
        <v>190</v>
      </c>
    </row>
    <row r="154" spans="2:2" ht="13.5" customHeight="1">
      <c r="B154" t="s">
        <v>843</v>
      </c>
    </row>
    <row r="155" spans="2:2" ht="13.5" customHeight="1">
      <c r="B155" t="s">
        <v>648</v>
      </c>
    </row>
    <row r="156" spans="2:2" ht="13.5" customHeight="1">
      <c r="B156" t="s">
        <v>254</v>
      </c>
    </row>
    <row r="157" spans="2:2" ht="13.5" customHeight="1">
      <c r="B157" s="45" t="s">
        <v>191</v>
      </c>
    </row>
    <row r="158" spans="2:2" ht="13.5" customHeight="1">
      <c r="B158" s="45" t="s">
        <v>192</v>
      </c>
    </row>
    <row r="159" spans="2:2" ht="13.5" customHeight="1">
      <c r="B159" t="s">
        <v>724</v>
      </c>
    </row>
    <row r="160" spans="2:2" ht="13.5" customHeight="1">
      <c r="B160" t="s">
        <v>233</v>
      </c>
    </row>
    <row r="161" spans="2:2" ht="13.5" customHeight="1">
      <c r="B161" s="45" t="s">
        <v>193</v>
      </c>
    </row>
    <row r="162" spans="2:2" ht="13.5" customHeight="1">
      <c r="B162" s="45" t="s">
        <v>194</v>
      </c>
    </row>
    <row r="163" spans="2:2" ht="13.5" customHeight="1">
      <c r="B163" t="s">
        <v>719</v>
      </c>
    </row>
    <row r="164" spans="2:2" ht="13.5" customHeight="1">
      <c r="B164" s="45" t="s">
        <v>195</v>
      </c>
    </row>
    <row r="165" spans="2:2" ht="13.5" customHeight="1">
      <c r="B165" t="s">
        <v>232</v>
      </c>
    </row>
    <row r="166" spans="2:2" ht="13.5" customHeight="1">
      <c r="B166" t="s">
        <v>844</v>
      </c>
    </row>
    <row r="167" spans="2:2" ht="13.5" customHeight="1">
      <c r="B167" s="45" t="s">
        <v>196</v>
      </c>
    </row>
    <row r="168" spans="2:2" ht="13.5" customHeight="1">
      <c r="B168" t="s">
        <v>857</v>
      </c>
    </row>
    <row r="169" spans="2:2" ht="13.5" customHeight="1">
      <c r="B169" t="s">
        <v>845</v>
      </c>
    </row>
    <row r="170" spans="2:2" ht="13.5" customHeight="1">
      <c r="B170" t="s">
        <v>861</v>
      </c>
    </row>
    <row r="171" spans="2:2" ht="13.5" customHeight="1">
      <c r="B171" s="45" t="s">
        <v>197</v>
      </c>
    </row>
    <row r="172" spans="2:2" ht="13.5" customHeight="1">
      <c r="B172" s="45" t="s">
        <v>198</v>
      </c>
    </row>
    <row r="173" spans="2:2" ht="13.5" customHeight="1">
      <c r="B173" t="s">
        <v>862</v>
      </c>
    </row>
    <row r="174" spans="2:2" ht="13.5" customHeight="1">
      <c r="B174" s="45" t="s">
        <v>199</v>
      </c>
    </row>
    <row r="175" spans="2:2" ht="13.5" customHeight="1">
      <c r="B175" t="s">
        <v>256</v>
      </c>
    </row>
    <row r="176" spans="2:2" ht="13.5" customHeight="1">
      <c r="B176" t="s">
        <v>855</v>
      </c>
    </row>
    <row r="177" spans="2:2" ht="13.5" customHeight="1">
      <c r="B177" t="s">
        <v>859</v>
      </c>
    </row>
    <row r="178" spans="2:2" ht="13.5" customHeight="1">
      <c r="B178" t="s">
        <v>868</v>
      </c>
    </row>
    <row r="179" spans="2:2" ht="13.5" customHeight="1">
      <c r="B179" t="s">
        <v>854</v>
      </c>
    </row>
    <row r="180" spans="2:2" ht="13.5" customHeight="1">
      <c r="B180" t="s">
        <v>253</v>
      </c>
    </row>
    <row r="181" spans="2:2" ht="13.5" customHeight="1">
      <c r="B181" s="45" t="s">
        <v>200</v>
      </c>
    </row>
    <row r="182" spans="2:2" ht="13.5" customHeight="1">
      <c r="B182" s="45" t="s">
        <v>201</v>
      </c>
    </row>
    <row r="183" spans="2:2" ht="13.5" customHeight="1">
      <c r="B183" s="45" t="s">
        <v>202</v>
      </c>
    </row>
    <row r="184" spans="2:2" ht="13.5" customHeight="1">
      <c r="B184" s="45" t="s">
        <v>203</v>
      </c>
    </row>
    <row r="185" spans="2:2" ht="13.5" customHeight="1">
      <c r="B185" t="s">
        <v>865</v>
      </c>
    </row>
    <row r="186" spans="2:2" ht="13.5" customHeight="1">
      <c r="B186" t="s">
        <v>257</v>
      </c>
    </row>
    <row r="187" spans="2:2" ht="13.5" customHeight="1">
      <c r="B187" s="45" t="s">
        <v>204</v>
      </c>
    </row>
    <row r="188" spans="2:2" ht="13.5" customHeight="1">
      <c r="B188" t="s">
        <v>860</v>
      </c>
    </row>
    <row r="189" spans="2:2" ht="13.5" customHeight="1">
      <c r="B189" t="s">
        <v>846</v>
      </c>
    </row>
    <row r="190" spans="2:2" ht="13.5" customHeight="1">
      <c r="B190" s="45" t="s">
        <v>205</v>
      </c>
    </row>
    <row r="191" spans="2:2" ht="13.5" customHeight="1">
      <c r="B191" s="45" t="s">
        <v>206</v>
      </c>
    </row>
    <row r="192" spans="2:2" ht="13.5" customHeight="1">
      <c r="B192" s="45" t="s">
        <v>207</v>
      </c>
    </row>
    <row r="193" spans="2:2" ht="13.5" customHeight="1">
      <c r="B193" t="s">
        <v>722</v>
      </c>
    </row>
    <row r="194" spans="2:2" ht="13.5" customHeight="1">
      <c r="B194" t="s">
        <v>909</v>
      </c>
    </row>
    <row r="195" spans="2:2" ht="13.5" customHeight="1">
      <c r="B195" s="45" t="s">
        <v>208</v>
      </c>
    </row>
    <row r="196" spans="2:2" ht="13.5" customHeight="1">
      <c r="B196" t="s">
        <v>853</v>
      </c>
    </row>
    <row r="197" spans="2:2" ht="13.5" customHeight="1">
      <c r="B197" t="s">
        <v>714</v>
      </c>
    </row>
    <row r="198" spans="2:2" ht="13.5" customHeight="1">
      <c r="B198" t="s">
        <v>849</v>
      </c>
    </row>
    <row r="199" spans="2:2" ht="13.5" customHeight="1">
      <c r="B199" s="45" t="s">
        <v>209</v>
      </c>
    </row>
    <row r="200" spans="2:2" ht="13.5" customHeight="1">
      <c r="B200" s="45" t="s">
        <v>210</v>
      </c>
    </row>
    <row r="201" spans="2:2" ht="13.5" customHeight="1">
      <c r="B201" s="45" t="s">
        <v>211</v>
      </c>
    </row>
    <row r="202" spans="2:2" ht="13.5" customHeight="1">
      <c r="B202" t="s">
        <v>721</v>
      </c>
    </row>
    <row r="203" spans="2:2" ht="13.5" customHeight="1">
      <c r="B203" s="45" t="s">
        <v>211</v>
      </c>
    </row>
    <row r="204" spans="2:2" ht="13.5" customHeight="1">
      <c r="B204" t="s">
        <v>910</v>
      </c>
    </row>
    <row r="205" spans="2:2" ht="13.5" customHeight="1">
      <c r="B205" t="s">
        <v>251</v>
      </c>
    </row>
    <row r="206" spans="2:2" ht="13.5" customHeight="1">
      <c r="B206" s="45" t="s">
        <v>212</v>
      </c>
    </row>
    <row r="207" spans="2:2" ht="13.5" customHeight="1">
      <c r="B207" t="s">
        <v>841</v>
      </c>
    </row>
    <row r="208" spans="2:2" ht="13.5" customHeight="1">
      <c r="B208" s="45" t="s">
        <v>213</v>
      </c>
    </row>
    <row r="209" spans="2:2" ht="13.5" customHeight="1">
      <c r="B209" t="s">
        <v>723</v>
      </c>
    </row>
    <row r="210" spans="2:2" ht="13.5" customHeight="1">
      <c r="B210" s="45" t="s">
        <v>214</v>
      </c>
    </row>
    <row r="211" spans="2:2" ht="13.5" customHeight="1">
      <c r="B211" t="s">
        <v>234</v>
      </c>
    </row>
    <row r="212" spans="2:2" ht="13.5" customHeight="1">
      <c r="B212" s="45" t="s">
        <v>215</v>
      </c>
    </row>
    <row r="213" spans="2:2" ht="13.5" customHeight="1">
      <c r="B213" t="s">
        <v>851</v>
      </c>
    </row>
    <row r="214" spans="2:2" ht="13.5" customHeight="1">
      <c r="B214" s="45" t="s">
        <v>216</v>
      </c>
    </row>
    <row r="215" spans="2:2" ht="13.5" customHeight="1">
      <c r="B215" s="45" t="s">
        <v>217</v>
      </c>
    </row>
    <row r="216" spans="2:2" ht="13.5" customHeight="1">
      <c r="B216" t="s">
        <v>252</v>
      </c>
    </row>
    <row r="217" spans="2:2" ht="13.5" customHeight="1">
      <c r="B217" t="s">
        <v>235</v>
      </c>
    </row>
    <row r="218" spans="2:2" ht="13.5" customHeight="1">
      <c r="B218" t="s">
        <v>858</v>
      </c>
    </row>
    <row r="219" spans="2:2" ht="13.5" customHeight="1">
      <c r="B219" t="s">
        <v>869</v>
      </c>
    </row>
    <row r="220" spans="2:2" ht="13.5" customHeight="1">
      <c r="B220" t="s">
        <v>852</v>
      </c>
    </row>
    <row r="221" spans="2:2" ht="13.5" customHeight="1">
      <c r="B221" s="45" t="s">
        <v>218</v>
      </c>
    </row>
    <row r="222" spans="2:2" ht="13.5" customHeight="1">
      <c r="B222" s="45" t="s">
        <v>219</v>
      </c>
    </row>
    <row r="223" spans="2:2" ht="13.5" customHeight="1">
      <c r="B223" s="45" t="s">
        <v>220</v>
      </c>
    </row>
    <row r="224" spans="2:2" ht="13.5" customHeight="1">
      <c r="B224" t="s">
        <v>870</v>
      </c>
    </row>
    <row r="225" spans="2:2" ht="13.5" customHeight="1">
      <c r="B225" t="s">
        <v>720</v>
      </c>
    </row>
    <row r="226" spans="2:2" ht="13.5" customHeight="1">
      <c r="B226" t="s">
        <v>847</v>
      </c>
    </row>
    <row r="227" spans="2:2" ht="13.5" customHeight="1">
      <c r="B227" s="45" t="s">
        <v>221</v>
      </c>
    </row>
    <row r="228" spans="2:2" ht="13.5" customHeight="1">
      <c r="B228" s="45" t="s">
        <v>222</v>
      </c>
    </row>
    <row r="229" spans="2:2" ht="13.5" customHeight="1">
      <c r="B229" t="s">
        <v>231</v>
      </c>
    </row>
    <row r="230" spans="2:2" ht="13.5" customHeight="1">
      <c r="B230" s="45" t="s">
        <v>223</v>
      </c>
    </row>
    <row r="231" spans="2:2" ht="13.5" customHeight="1">
      <c r="B231" s="45" t="s">
        <v>224</v>
      </c>
    </row>
    <row r="232" spans="2:2" ht="13.5" customHeight="1">
      <c r="B232" t="s">
        <v>236</v>
      </c>
    </row>
    <row r="233" spans="2:2" ht="13.5" customHeight="1">
      <c r="B233" t="s">
        <v>863</v>
      </c>
    </row>
    <row r="234" spans="2:2" ht="13.5" customHeight="1">
      <c r="B234" t="s">
        <v>839</v>
      </c>
    </row>
    <row r="235" spans="2:2" ht="13.5" customHeight="1">
      <c r="B235" t="s">
        <v>244</v>
      </c>
    </row>
    <row r="236" spans="2:2" ht="13.5" customHeight="1">
      <c r="B236" t="s">
        <v>649</v>
      </c>
    </row>
    <row r="237" spans="2:2" ht="13.5" customHeight="1">
      <c r="B237" t="s">
        <v>864</v>
      </c>
    </row>
    <row r="238" spans="2:2" ht="13.5" customHeight="1">
      <c r="B238" t="s">
        <v>840</v>
      </c>
    </row>
    <row r="239" spans="2:2" ht="13.5" customHeight="1">
      <c r="B239" t="s">
        <v>848</v>
      </c>
    </row>
  </sheetData>
  <phoneticPr fontId="10"/>
  <pageMargins left="0.75" right="0.75" top="1" bottom="1" header="0.51200000000000001" footer="0.5120000000000000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WWF40"/>
  <sheetViews>
    <sheetView zoomScaleNormal="100" zoomScaleSheetLayoutView="100" workbookViewId="0">
      <selection activeCell="L19" sqref="L19:Q19"/>
    </sheetView>
  </sheetViews>
  <sheetFormatPr defaultColWidth="0" defaultRowHeight="12" zeroHeight="1"/>
  <cols>
    <col min="1" max="1" width="2.7265625" style="86" customWidth="1"/>
    <col min="2" max="2" width="4.6328125" style="86" customWidth="1"/>
    <col min="3" max="3" width="3.6328125" style="86" customWidth="1"/>
    <col min="4" max="4" width="7.6328125" style="86" customWidth="1"/>
    <col min="5" max="5" width="10.6328125" style="86" customWidth="1"/>
    <col min="6" max="7" width="4.90625" style="86" customWidth="1"/>
    <col min="8" max="8" width="8.453125" style="86" customWidth="1"/>
    <col min="9" max="9" width="5.26953125" style="86" customWidth="1"/>
    <col min="10" max="10" width="3.36328125" style="86" customWidth="1"/>
    <col min="11" max="11" width="5.7265625" style="86" customWidth="1"/>
    <col min="12" max="18" width="2.90625" style="86" customWidth="1"/>
    <col min="19" max="19" width="9" style="86" customWidth="1"/>
    <col min="20" max="20" width="2.36328125" style="86" customWidth="1"/>
    <col min="21" max="24" width="2.26953125" style="86" customWidth="1"/>
    <col min="25" max="25" width="4.7265625" style="86" customWidth="1"/>
    <col min="26" max="32" width="2.36328125" style="86" customWidth="1"/>
    <col min="33" max="42" width="2.26953125" style="86" customWidth="1"/>
    <col min="43" max="43" width="1.26953125" style="86" hidden="1" customWidth="1"/>
    <col min="44" max="44" width="1.453125" style="86" hidden="1"/>
    <col min="45" max="237" width="9" style="86" hidden="1"/>
    <col min="238" max="238" width="2.7265625" style="86" hidden="1"/>
    <col min="239" max="239" width="4.6328125" style="86" hidden="1"/>
    <col min="240" max="240" width="3.6328125" style="86" hidden="1"/>
    <col min="241" max="241" width="7.6328125" style="86" hidden="1"/>
    <col min="242" max="242" width="10.6328125" style="86" hidden="1"/>
    <col min="243" max="244" width="4.90625" style="86" hidden="1"/>
    <col min="245" max="245" width="8.453125" style="86" hidden="1"/>
    <col min="246" max="246" width="5.26953125" style="86" hidden="1"/>
    <col min="247" max="247" width="3.36328125" style="86" hidden="1"/>
    <col min="248" max="248" width="5.7265625" style="86" hidden="1"/>
    <col min="249" max="255" width="2.90625" style="86" hidden="1"/>
    <col min="256" max="256" width="9" style="86" hidden="1"/>
    <col min="257" max="257" width="2.36328125" style="86" hidden="1"/>
    <col min="258" max="261" width="2.26953125" style="86" hidden="1"/>
    <col min="262" max="268" width="2.36328125" style="86" hidden="1"/>
    <col min="269" max="278" width="2.26953125" style="86" hidden="1"/>
    <col min="279" max="279" width="9" style="86" hidden="1"/>
    <col min="280" max="280" width="1.453125" style="86" hidden="1"/>
    <col min="281" max="493" width="9" style="86" hidden="1"/>
    <col min="494" max="494" width="2.7265625" style="86" hidden="1"/>
    <col min="495" max="495" width="4.6328125" style="86" hidden="1"/>
    <col min="496" max="496" width="3.6328125" style="86" hidden="1"/>
    <col min="497" max="497" width="7.6328125" style="86" hidden="1"/>
    <col min="498" max="498" width="10.6328125" style="86" hidden="1"/>
    <col min="499" max="500" width="4.90625" style="86" hidden="1"/>
    <col min="501" max="501" width="8.453125" style="86" hidden="1"/>
    <col min="502" max="502" width="5.26953125" style="86" hidden="1"/>
    <col min="503" max="503" width="3.36328125" style="86" hidden="1"/>
    <col min="504" max="504" width="5.7265625" style="86" hidden="1"/>
    <col min="505" max="511" width="2.90625" style="86" hidden="1"/>
    <col min="512" max="512" width="9" style="86" hidden="1"/>
    <col min="513" max="513" width="2.36328125" style="86" hidden="1"/>
    <col min="514" max="517" width="2.26953125" style="86" hidden="1"/>
    <col min="518" max="524" width="2.36328125" style="86" hidden="1"/>
    <col min="525" max="534" width="2.26953125" style="86" hidden="1"/>
    <col min="535" max="535" width="9" style="86" hidden="1"/>
    <col min="536" max="536" width="1.453125" style="86" hidden="1"/>
    <col min="537" max="749" width="9" style="86" hidden="1"/>
    <col min="750" max="750" width="2.7265625" style="86" hidden="1"/>
    <col min="751" max="751" width="4.6328125" style="86" hidden="1"/>
    <col min="752" max="752" width="3.6328125" style="86" hidden="1"/>
    <col min="753" max="753" width="7.6328125" style="86" hidden="1"/>
    <col min="754" max="754" width="10.6328125" style="86" hidden="1"/>
    <col min="755" max="756" width="4.90625" style="86" hidden="1"/>
    <col min="757" max="757" width="8.453125" style="86" hidden="1"/>
    <col min="758" max="758" width="5.26953125" style="86" hidden="1"/>
    <col min="759" max="759" width="3.36328125" style="86" hidden="1"/>
    <col min="760" max="760" width="5.7265625" style="86" hidden="1"/>
    <col min="761" max="767" width="2.90625" style="86" hidden="1"/>
    <col min="768" max="768" width="9" style="86" hidden="1"/>
    <col min="769" max="769" width="2.36328125" style="86" hidden="1"/>
    <col min="770" max="773" width="2.26953125" style="86" hidden="1"/>
    <col min="774" max="780" width="2.36328125" style="86" hidden="1"/>
    <col min="781" max="790" width="2.26953125" style="86" hidden="1"/>
    <col min="791" max="791" width="9" style="86" hidden="1"/>
    <col min="792" max="792" width="1.453125" style="86" hidden="1"/>
    <col min="793" max="1005" width="9" style="86" hidden="1"/>
    <col min="1006" max="1006" width="2.7265625" style="86" hidden="1"/>
    <col min="1007" max="1007" width="4.6328125" style="86" hidden="1"/>
    <col min="1008" max="1008" width="3.6328125" style="86" hidden="1"/>
    <col min="1009" max="1009" width="7.6328125" style="86" hidden="1"/>
    <col min="1010" max="1010" width="10.6328125" style="86" hidden="1"/>
    <col min="1011" max="1012" width="4.90625" style="86" hidden="1"/>
    <col min="1013" max="1013" width="8.453125" style="86" hidden="1"/>
    <col min="1014" max="1014" width="5.26953125" style="86" hidden="1"/>
    <col min="1015" max="1015" width="3.36328125" style="86" hidden="1"/>
    <col min="1016" max="1016" width="5.7265625" style="86" hidden="1"/>
    <col min="1017" max="1023" width="2.90625" style="86" hidden="1"/>
    <col min="1024" max="1024" width="9" style="86" hidden="1"/>
    <col min="1025" max="1025" width="2.36328125" style="86" hidden="1"/>
    <col min="1026" max="1029" width="2.26953125" style="86" hidden="1"/>
    <col min="1030" max="1036" width="2.36328125" style="86" hidden="1"/>
    <col min="1037" max="1046" width="2.26953125" style="86" hidden="1"/>
    <col min="1047" max="1047" width="9" style="86" hidden="1"/>
    <col min="1048" max="1048" width="1.453125" style="86" hidden="1"/>
    <col min="1049" max="1261" width="9" style="86" hidden="1"/>
    <col min="1262" max="1262" width="2.7265625" style="86" hidden="1"/>
    <col min="1263" max="1263" width="4.6328125" style="86" hidden="1"/>
    <col min="1264" max="1264" width="3.6328125" style="86" hidden="1"/>
    <col min="1265" max="1265" width="7.6328125" style="86" hidden="1"/>
    <col min="1266" max="1266" width="10.6328125" style="86" hidden="1"/>
    <col min="1267" max="1268" width="4.90625" style="86" hidden="1"/>
    <col min="1269" max="1269" width="8.453125" style="86" hidden="1"/>
    <col min="1270" max="1270" width="5.26953125" style="86" hidden="1"/>
    <col min="1271" max="1271" width="3.36328125" style="86" hidden="1"/>
    <col min="1272" max="1272" width="5.7265625" style="86" hidden="1"/>
    <col min="1273" max="1279" width="2.90625" style="86" hidden="1"/>
    <col min="1280" max="1280" width="9" style="86" hidden="1"/>
    <col min="1281" max="1281" width="2.36328125" style="86" hidden="1"/>
    <col min="1282" max="1285" width="2.26953125" style="86" hidden="1"/>
    <col min="1286" max="1292" width="2.36328125" style="86" hidden="1"/>
    <col min="1293" max="1302" width="2.26953125" style="86" hidden="1"/>
    <col min="1303" max="1303" width="9" style="86" hidden="1"/>
    <col min="1304" max="1304" width="1.453125" style="86" hidden="1"/>
    <col min="1305" max="1517" width="9" style="86" hidden="1"/>
    <col min="1518" max="1518" width="2.7265625" style="86" hidden="1"/>
    <col min="1519" max="1519" width="4.6328125" style="86" hidden="1"/>
    <col min="1520" max="1520" width="3.6328125" style="86" hidden="1"/>
    <col min="1521" max="1521" width="7.6328125" style="86" hidden="1"/>
    <col min="1522" max="1522" width="10.6328125" style="86" hidden="1"/>
    <col min="1523" max="1524" width="4.90625" style="86" hidden="1"/>
    <col min="1525" max="1525" width="8.453125" style="86" hidden="1"/>
    <col min="1526" max="1526" width="5.26953125" style="86" hidden="1"/>
    <col min="1527" max="1527" width="3.36328125" style="86" hidden="1"/>
    <col min="1528" max="1528" width="5.7265625" style="86" hidden="1"/>
    <col min="1529" max="1535" width="2.90625" style="86" hidden="1"/>
    <col min="1536" max="1536" width="9" style="86" hidden="1"/>
    <col min="1537" max="1537" width="2.36328125" style="86" hidden="1"/>
    <col min="1538" max="1541" width="2.26953125" style="86" hidden="1"/>
    <col min="1542" max="1548" width="2.36328125" style="86" hidden="1"/>
    <col min="1549" max="1558" width="2.26953125" style="86" hidden="1"/>
    <col min="1559" max="1559" width="9" style="86" hidden="1"/>
    <col min="1560" max="1560" width="1.453125" style="86" hidden="1"/>
    <col min="1561" max="1773" width="9" style="86" hidden="1"/>
    <col min="1774" max="1774" width="2.7265625" style="86" hidden="1"/>
    <col min="1775" max="1775" width="4.6328125" style="86" hidden="1"/>
    <col min="1776" max="1776" width="3.6328125" style="86" hidden="1"/>
    <col min="1777" max="1777" width="7.6328125" style="86" hidden="1"/>
    <col min="1778" max="1778" width="10.6328125" style="86" hidden="1"/>
    <col min="1779" max="1780" width="4.90625" style="86" hidden="1"/>
    <col min="1781" max="1781" width="8.453125" style="86" hidden="1"/>
    <col min="1782" max="1782" width="5.26953125" style="86" hidden="1"/>
    <col min="1783" max="1783" width="3.36328125" style="86" hidden="1"/>
    <col min="1784" max="1784" width="5.7265625" style="86" hidden="1"/>
    <col min="1785" max="1791" width="2.90625" style="86" hidden="1"/>
    <col min="1792" max="1792" width="9" style="86" hidden="1"/>
    <col min="1793" max="1793" width="2.36328125" style="86" hidden="1"/>
    <col min="1794" max="1797" width="2.26953125" style="86" hidden="1"/>
    <col min="1798" max="1804" width="2.36328125" style="86" hidden="1"/>
    <col min="1805" max="1814" width="2.26953125" style="86" hidden="1"/>
    <col min="1815" max="1815" width="9" style="86" hidden="1"/>
    <col min="1816" max="1816" width="1.453125" style="86" hidden="1"/>
    <col min="1817" max="2029" width="9" style="86" hidden="1"/>
    <col min="2030" max="2030" width="2.7265625" style="86" hidden="1"/>
    <col min="2031" max="2031" width="4.6328125" style="86" hidden="1"/>
    <col min="2032" max="2032" width="3.6328125" style="86" hidden="1"/>
    <col min="2033" max="2033" width="7.6328125" style="86" hidden="1"/>
    <col min="2034" max="2034" width="10.6328125" style="86" hidden="1"/>
    <col min="2035" max="2036" width="4.90625" style="86" hidden="1"/>
    <col min="2037" max="2037" width="8.453125" style="86" hidden="1"/>
    <col min="2038" max="2038" width="5.26953125" style="86" hidden="1"/>
    <col min="2039" max="2039" width="3.36328125" style="86" hidden="1"/>
    <col min="2040" max="2040" width="5.7265625" style="86" hidden="1"/>
    <col min="2041" max="2047" width="2.90625" style="86" hidden="1"/>
    <col min="2048" max="2048" width="9" style="86" hidden="1"/>
    <col min="2049" max="2049" width="2.36328125" style="86" hidden="1"/>
    <col min="2050" max="2053" width="2.26953125" style="86" hidden="1"/>
    <col min="2054" max="2060" width="2.36328125" style="86" hidden="1"/>
    <col min="2061" max="2070" width="2.26953125" style="86" hidden="1"/>
    <col min="2071" max="2071" width="9" style="86" hidden="1"/>
    <col min="2072" max="2072" width="1.453125" style="86" hidden="1"/>
    <col min="2073" max="2285" width="9" style="86" hidden="1"/>
    <col min="2286" max="2286" width="2.7265625" style="86" hidden="1"/>
    <col min="2287" max="2287" width="4.6328125" style="86" hidden="1"/>
    <col min="2288" max="2288" width="3.6328125" style="86" hidden="1"/>
    <col min="2289" max="2289" width="7.6328125" style="86" hidden="1"/>
    <col min="2290" max="2290" width="10.6328125" style="86" hidden="1"/>
    <col min="2291" max="2292" width="4.90625" style="86" hidden="1"/>
    <col min="2293" max="2293" width="8.453125" style="86" hidden="1"/>
    <col min="2294" max="2294" width="5.26953125" style="86" hidden="1"/>
    <col min="2295" max="2295" width="3.36328125" style="86" hidden="1"/>
    <col min="2296" max="2296" width="5.7265625" style="86" hidden="1"/>
    <col min="2297" max="2303" width="2.90625" style="86" hidden="1"/>
    <col min="2304" max="2304" width="9" style="86" hidden="1"/>
    <col min="2305" max="2305" width="2.36328125" style="86" hidden="1"/>
    <col min="2306" max="2309" width="2.26953125" style="86" hidden="1"/>
    <col min="2310" max="2316" width="2.36328125" style="86" hidden="1"/>
    <col min="2317" max="2326" width="2.26953125" style="86" hidden="1"/>
    <col min="2327" max="2327" width="9" style="86" hidden="1"/>
    <col min="2328" max="2328" width="1.453125" style="86" hidden="1"/>
    <col min="2329" max="2541" width="9" style="86" hidden="1"/>
    <col min="2542" max="2542" width="2.7265625" style="86" hidden="1"/>
    <col min="2543" max="2543" width="4.6328125" style="86" hidden="1"/>
    <col min="2544" max="2544" width="3.6328125" style="86" hidden="1"/>
    <col min="2545" max="2545" width="7.6328125" style="86" hidden="1"/>
    <col min="2546" max="2546" width="10.6328125" style="86" hidden="1"/>
    <col min="2547" max="2548" width="4.90625" style="86" hidden="1"/>
    <col min="2549" max="2549" width="8.453125" style="86" hidden="1"/>
    <col min="2550" max="2550" width="5.26953125" style="86" hidden="1"/>
    <col min="2551" max="2551" width="3.36328125" style="86" hidden="1"/>
    <col min="2552" max="2552" width="5.7265625" style="86" hidden="1"/>
    <col min="2553" max="2559" width="2.90625" style="86" hidden="1"/>
    <col min="2560" max="2560" width="9" style="86" hidden="1"/>
    <col min="2561" max="2561" width="2.36328125" style="86" hidden="1"/>
    <col min="2562" max="2565" width="2.26953125" style="86" hidden="1"/>
    <col min="2566" max="2572" width="2.36328125" style="86" hidden="1"/>
    <col min="2573" max="2582" width="2.26953125" style="86" hidden="1"/>
    <col min="2583" max="2583" width="9" style="86" hidden="1"/>
    <col min="2584" max="2584" width="1.453125" style="86" hidden="1"/>
    <col min="2585" max="2797" width="9" style="86" hidden="1"/>
    <col min="2798" max="2798" width="2.7265625" style="86" hidden="1"/>
    <col min="2799" max="2799" width="4.6328125" style="86" hidden="1"/>
    <col min="2800" max="2800" width="3.6328125" style="86" hidden="1"/>
    <col min="2801" max="2801" width="7.6328125" style="86" hidden="1"/>
    <col min="2802" max="2802" width="10.6328125" style="86" hidden="1"/>
    <col min="2803" max="2804" width="4.90625" style="86" hidden="1"/>
    <col min="2805" max="2805" width="8.453125" style="86" hidden="1"/>
    <col min="2806" max="2806" width="5.26953125" style="86" hidden="1"/>
    <col min="2807" max="2807" width="3.36328125" style="86" hidden="1"/>
    <col min="2808" max="2808" width="5.7265625" style="86" hidden="1"/>
    <col min="2809" max="2815" width="2.90625" style="86" hidden="1"/>
    <col min="2816" max="2816" width="9" style="86" hidden="1"/>
    <col min="2817" max="2817" width="2.36328125" style="86" hidden="1"/>
    <col min="2818" max="2821" width="2.26953125" style="86" hidden="1"/>
    <col min="2822" max="2828" width="2.36328125" style="86" hidden="1"/>
    <col min="2829" max="2838" width="2.26953125" style="86" hidden="1"/>
    <col min="2839" max="2839" width="9" style="86" hidden="1"/>
    <col min="2840" max="2840" width="1.453125" style="86" hidden="1"/>
    <col min="2841" max="3053" width="9" style="86" hidden="1"/>
    <col min="3054" max="3054" width="2.7265625" style="86" hidden="1"/>
    <col min="3055" max="3055" width="4.6328125" style="86" hidden="1"/>
    <col min="3056" max="3056" width="3.6328125" style="86" hidden="1"/>
    <col min="3057" max="3057" width="7.6328125" style="86" hidden="1"/>
    <col min="3058" max="3058" width="10.6328125" style="86" hidden="1"/>
    <col min="3059" max="3060" width="4.90625" style="86" hidden="1"/>
    <col min="3061" max="3061" width="8.453125" style="86" hidden="1"/>
    <col min="3062" max="3062" width="5.26953125" style="86" hidden="1"/>
    <col min="3063" max="3063" width="3.36328125" style="86" hidden="1"/>
    <col min="3064" max="3064" width="5.7265625" style="86" hidden="1"/>
    <col min="3065" max="3071" width="2.90625" style="86" hidden="1"/>
    <col min="3072" max="3072" width="9" style="86" hidden="1"/>
    <col min="3073" max="3073" width="2.36328125" style="86" hidden="1"/>
    <col min="3074" max="3077" width="2.26953125" style="86" hidden="1"/>
    <col min="3078" max="3084" width="2.36328125" style="86" hidden="1"/>
    <col min="3085" max="3094" width="2.26953125" style="86" hidden="1"/>
    <col min="3095" max="3095" width="9" style="86" hidden="1"/>
    <col min="3096" max="3096" width="1.453125" style="86" hidden="1"/>
    <col min="3097" max="3309" width="9" style="86" hidden="1"/>
    <col min="3310" max="3310" width="2.7265625" style="86" hidden="1"/>
    <col min="3311" max="3311" width="4.6328125" style="86" hidden="1"/>
    <col min="3312" max="3312" width="3.6328125" style="86" hidden="1"/>
    <col min="3313" max="3313" width="7.6328125" style="86" hidden="1"/>
    <col min="3314" max="3314" width="10.6328125" style="86" hidden="1"/>
    <col min="3315" max="3316" width="4.90625" style="86" hidden="1"/>
    <col min="3317" max="3317" width="8.453125" style="86" hidden="1"/>
    <col min="3318" max="3318" width="5.26953125" style="86" hidden="1"/>
    <col min="3319" max="3319" width="3.36328125" style="86" hidden="1"/>
    <col min="3320" max="3320" width="5.7265625" style="86" hidden="1"/>
    <col min="3321" max="3327" width="2.90625" style="86" hidden="1"/>
    <col min="3328" max="3328" width="9" style="86" hidden="1"/>
    <col min="3329" max="3329" width="2.36328125" style="86" hidden="1"/>
    <col min="3330" max="3333" width="2.26953125" style="86" hidden="1"/>
    <col min="3334" max="3340" width="2.36328125" style="86" hidden="1"/>
    <col min="3341" max="3350" width="2.26953125" style="86" hidden="1"/>
    <col min="3351" max="3351" width="9" style="86" hidden="1"/>
    <col min="3352" max="3352" width="1.453125" style="86" hidden="1"/>
    <col min="3353" max="3565" width="9" style="86" hidden="1"/>
    <col min="3566" max="3566" width="2.7265625" style="86" hidden="1"/>
    <col min="3567" max="3567" width="4.6328125" style="86" hidden="1"/>
    <col min="3568" max="3568" width="3.6328125" style="86" hidden="1"/>
    <col min="3569" max="3569" width="7.6328125" style="86" hidden="1"/>
    <col min="3570" max="3570" width="10.6328125" style="86" hidden="1"/>
    <col min="3571" max="3572" width="4.90625" style="86" hidden="1"/>
    <col min="3573" max="3573" width="8.453125" style="86" hidden="1"/>
    <col min="3574" max="3574" width="5.26953125" style="86" hidden="1"/>
    <col min="3575" max="3575" width="3.36328125" style="86" hidden="1"/>
    <col min="3576" max="3576" width="5.7265625" style="86" hidden="1"/>
    <col min="3577" max="3583" width="2.90625" style="86" hidden="1"/>
    <col min="3584" max="3584" width="9" style="86" hidden="1"/>
    <col min="3585" max="3585" width="2.36328125" style="86" hidden="1"/>
    <col min="3586" max="3589" width="2.26953125" style="86" hidden="1"/>
    <col min="3590" max="3596" width="2.36328125" style="86" hidden="1"/>
    <col min="3597" max="3606" width="2.26953125" style="86" hidden="1"/>
    <col min="3607" max="3607" width="9" style="86" hidden="1"/>
    <col min="3608" max="3608" width="1.453125" style="86" hidden="1"/>
    <col min="3609" max="3821" width="9" style="86" hidden="1"/>
    <col min="3822" max="3822" width="2.7265625" style="86" hidden="1"/>
    <col min="3823" max="3823" width="4.6328125" style="86" hidden="1"/>
    <col min="3824" max="3824" width="3.6328125" style="86" hidden="1"/>
    <col min="3825" max="3825" width="7.6328125" style="86" hidden="1"/>
    <col min="3826" max="3826" width="10.6328125" style="86" hidden="1"/>
    <col min="3827" max="3828" width="4.90625" style="86" hidden="1"/>
    <col min="3829" max="3829" width="8.453125" style="86" hidden="1"/>
    <col min="3830" max="3830" width="5.26953125" style="86" hidden="1"/>
    <col min="3831" max="3831" width="3.36328125" style="86" hidden="1"/>
    <col min="3832" max="3832" width="5.7265625" style="86" hidden="1"/>
    <col min="3833" max="3839" width="2.90625" style="86" hidden="1"/>
    <col min="3840" max="3840" width="9" style="86" hidden="1"/>
    <col min="3841" max="3841" width="2.36328125" style="86" hidden="1"/>
    <col min="3842" max="3845" width="2.26953125" style="86" hidden="1"/>
    <col min="3846" max="3852" width="2.36328125" style="86" hidden="1"/>
    <col min="3853" max="3862" width="2.26953125" style="86" hidden="1"/>
    <col min="3863" max="3863" width="9" style="86" hidden="1"/>
    <col min="3864" max="3864" width="1.453125" style="86" hidden="1"/>
    <col min="3865" max="4077" width="9" style="86" hidden="1"/>
    <col min="4078" max="4078" width="2.7265625" style="86" hidden="1"/>
    <col min="4079" max="4079" width="4.6328125" style="86" hidden="1"/>
    <col min="4080" max="4080" width="3.6328125" style="86" hidden="1"/>
    <col min="4081" max="4081" width="7.6328125" style="86" hidden="1"/>
    <col min="4082" max="4082" width="10.6328125" style="86" hidden="1"/>
    <col min="4083" max="4084" width="4.90625" style="86" hidden="1"/>
    <col min="4085" max="4085" width="8.453125" style="86" hidden="1"/>
    <col min="4086" max="4086" width="5.26953125" style="86" hidden="1"/>
    <col min="4087" max="4087" width="3.36328125" style="86" hidden="1"/>
    <col min="4088" max="4088" width="5.7265625" style="86" hidden="1"/>
    <col min="4089" max="4095" width="2.90625" style="86" hidden="1"/>
    <col min="4096" max="4096" width="9" style="86" hidden="1"/>
    <col min="4097" max="4097" width="2.36328125" style="86" hidden="1"/>
    <col min="4098" max="4101" width="2.26953125" style="86" hidden="1"/>
    <col min="4102" max="4108" width="2.36328125" style="86" hidden="1"/>
    <col min="4109" max="4118" width="2.26953125" style="86" hidden="1"/>
    <col min="4119" max="4119" width="9" style="86" hidden="1"/>
    <col min="4120" max="4120" width="1.453125" style="86" hidden="1"/>
    <col min="4121" max="4333" width="9" style="86" hidden="1"/>
    <col min="4334" max="4334" width="2.7265625" style="86" hidden="1"/>
    <col min="4335" max="4335" width="4.6328125" style="86" hidden="1"/>
    <col min="4336" max="4336" width="3.6328125" style="86" hidden="1"/>
    <col min="4337" max="4337" width="7.6328125" style="86" hidden="1"/>
    <col min="4338" max="4338" width="10.6328125" style="86" hidden="1"/>
    <col min="4339" max="4340" width="4.90625" style="86" hidden="1"/>
    <col min="4341" max="4341" width="8.453125" style="86" hidden="1"/>
    <col min="4342" max="4342" width="5.26953125" style="86" hidden="1"/>
    <col min="4343" max="4343" width="3.36328125" style="86" hidden="1"/>
    <col min="4344" max="4344" width="5.7265625" style="86" hidden="1"/>
    <col min="4345" max="4351" width="2.90625" style="86" hidden="1"/>
    <col min="4352" max="4352" width="9" style="86" hidden="1"/>
    <col min="4353" max="4353" width="2.36328125" style="86" hidden="1"/>
    <col min="4354" max="4357" width="2.26953125" style="86" hidden="1"/>
    <col min="4358" max="4364" width="2.36328125" style="86" hidden="1"/>
    <col min="4365" max="4374" width="2.26953125" style="86" hidden="1"/>
    <col min="4375" max="4375" width="9" style="86" hidden="1"/>
    <col min="4376" max="4376" width="1.453125" style="86" hidden="1"/>
    <col min="4377" max="4589" width="9" style="86" hidden="1"/>
    <col min="4590" max="4590" width="2.7265625" style="86" hidden="1"/>
    <col min="4591" max="4591" width="4.6328125" style="86" hidden="1"/>
    <col min="4592" max="4592" width="3.6328125" style="86" hidden="1"/>
    <col min="4593" max="4593" width="7.6328125" style="86" hidden="1"/>
    <col min="4594" max="4594" width="10.6328125" style="86" hidden="1"/>
    <col min="4595" max="4596" width="4.90625" style="86" hidden="1"/>
    <col min="4597" max="4597" width="8.453125" style="86" hidden="1"/>
    <col min="4598" max="4598" width="5.26953125" style="86" hidden="1"/>
    <col min="4599" max="4599" width="3.36328125" style="86" hidden="1"/>
    <col min="4600" max="4600" width="5.7265625" style="86" hidden="1"/>
    <col min="4601" max="4607" width="2.90625" style="86" hidden="1"/>
    <col min="4608" max="4608" width="9" style="86" hidden="1"/>
    <col min="4609" max="4609" width="2.36328125" style="86" hidden="1"/>
    <col min="4610" max="4613" width="2.26953125" style="86" hidden="1"/>
    <col min="4614" max="4620" width="2.36328125" style="86" hidden="1"/>
    <col min="4621" max="4630" width="2.26953125" style="86" hidden="1"/>
    <col min="4631" max="4631" width="9" style="86" hidden="1"/>
    <col min="4632" max="4632" width="1.453125" style="86" hidden="1"/>
    <col min="4633" max="4845" width="9" style="86" hidden="1"/>
    <col min="4846" max="4846" width="2.7265625" style="86" hidden="1"/>
    <col min="4847" max="4847" width="4.6328125" style="86" hidden="1"/>
    <col min="4848" max="4848" width="3.6328125" style="86" hidden="1"/>
    <col min="4849" max="4849" width="7.6328125" style="86" hidden="1"/>
    <col min="4850" max="4850" width="10.6328125" style="86" hidden="1"/>
    <col min="4851" max="4852" width="4.90625" style="86" hidden="1"/>
    <col min="4853" max="4853" width="8.453125" style="86" hidden="1"/>
    <col min="4854" max="4854" width="5.26953125" style="86" hidden="1"/>
    <col min="4855" max="4855" width="3.36328125" style="86" hidden="1"/>
    <col min="4856" max="4856" width="5.7265625" style="86" hidden="1"/>
    <col min="4857" max="4863" width="2.90625" style="86" hidden="1"/>
    <col min="4864" max="4864" width="9" style="86" hidden="1"/>
    <col min="4865" max="4865" width="2.36328125" style="86" hidden="1"/>
    <col min="4866" max="4869" width="2.26953125" style="86" hidden="1"/>
    <col min="4870" max="4876" width="2.36328125" style="86" hidden="1"/>
    <col min="4877" max="4886" width="2.26953125" style="86" hidden="1"/>
    <col min="4887" max="4887" width="9" style="86" hidden="1"/>
    <col min="4888" max="4888" width="1.453125" style="86" hidden="1"/>
    <col min="4889" max="5101" width="9" style="86" hidden="1"/>
    <col min="5102" max="5102" width="2.7265625" style="86" hidden="1"/>
    <col min="5103" max="5103" width="4.6328125" style="86" hidden="1"/>
    <col min="5104" max="5104" width="3.6328125" style="86" hidden="1"/>
    <col min="5105" max="5105" width="7.6328125" style="86" hidden="1"/>
    <col min="5106" max="5106" width="10.6328125" style="86" hidden="1"/>
    <col min="5107" max="5108" width="4.90625" style="86" hidden="1"/>
    <col min="5109" max="5109" width="8.453125" style="86" hidden="1"/>
    <col min="5110" max="5110" width="5.26953125" style="86" hidden="1"/>
    <col min="5111" max="5111" width="3.36328125" style="86" hidden="1"/>
    <col min="5112" max="5112" width="5.7265625" style="86" hidden="1"/>
    <col min="5113" max="5119" width="2.90625" style="86" hidden="1"/>
    <col min="5120" max="5120" width="9" style="86" hidden="1"/>
    <col min="5121" max="5121" width="2.36328125" style="86" hidden="1"/>
    <col min="5122" max="5125" width="2.26953125" style="86" hidden="1"/>
    <col min="5126" max="5132" width="2.36328125" style="86" hidden="1"/>
    <col min="5133" max="5142" width="2.26953125" style="86" hidden="1"/>
    <col min="5143" max="5143" width="9" style="86" hidden="1"/>
    <col min="5144" max="5144" width="1.453125" style="86" hidden="1"/>
    <col min="5145" max="5357" width="9" style="86" hidden="1"/>
    <col min="5358" max="5358" width="2.7265625" style="86" hidden="1"/>
    <col min="5359" max="5359" width="4.6328125" style="86" hidden="1"/>
    <col min="5360" max="5360" width="3.6328125" style="86" hidden="1"/>
    <col min="5361" max="5361" width="7.6328125" style="86" hidden="1"/>
    <col min="5362" max="5362" width="10.6328125" style="86" hidden="1"/>
    <col min="5363" max="5364" width="4.90625" style="86" hidden="1"/>
    <col min="5365" max="5365" width="8.453125" style="86" hidden="1"/>
    <col min="5366" max="5366" width="5.26953125" style="86" hidden="1"/>
    <col min="5367" max="5367" width="3.36328125" style="86" hidden="1"/>
    <col min="5368" max="5368" width="5.7265625" style="86" hidden="1"/>
    <col min="5369" max="5375" width="2.90625" style="86" hidden="1"/>
    <col min="5376" max="5376" width="9" style="86" hidden="1"/>
    <col min="5377" max="5377" width="2.36328125" style="86" hidden="1"/>
    <col min="5378" max="5381" width="2.26953125" style="86" hidden="1"/>
    <col min="5382" max="5388" width="2.36328125" style="86" hidden="1"/>
    <col min="5389" max="5398" width="2.26953125" style="86" hidden="1"/>
    <col min="5399" max="5399" width="9" style="86" hidden="1"/>
    <col min="5400" max="5400" width="1.453125" style="86" hidden="1"/>
    <col min="5401" max="5613" width="9" style="86" hidden="1"/>
    <col min="5614" max="5614" width="2.7265625" style="86" hidden="1"/>
    <col min="5615" max="5615" width="4.6328125" style="86" hidden="1"/>
    <col min="5616" max="5616" width="3.6328125" style="86" hidden="1"/>
    <col min="5617" max="5617" width="7.6328125" style="86" hidden="1"/>
    <col min="5618" max="5618" width="10.6328125" style="86" hidden="1"/>
    <col min="5619" max="5620" width="4.90625" style="86" hidden="1"/>
    <col min="5621" max="5621" width="8.453125" style="86" hidden="1"/>
    <col min="5622" max="5622" width="5.26953125" style="86" hidden="1"/>
    <col min="5623" max="5623" width="3.36328125" style="86" hidden="1"/>
    <col min="5624" max="5624" width="5.7265625" style="86" hidden="1"/>
    <col min="5625" max="5631" width="2.90625" style="86" hidden="1"/>
    <col min="5632" max="5632" width="9" style="86" hidden="1"/>
    <col min="5633" max="5633" width="2.36328125" style="86" hidden="1"/>
    <col min="5634" max="5637" width="2.26953125" style="86" hidden="1"/>
    <col min="5638" max="5644" width="2.36328125" style="86" hidden="1"/>
    <col min="5645" max="5654" width="2.26953125" style="86" hidden="1"/>
    <col min="5655" max="5655" width="9" style="86" hidden="1"/>
    <col min="5656" max="5656" width="1.453125" style="86" hidden="1"/>
    <col min="5657" max="5869" width="9" style="86" hidden="1"/>
    <col min="5870" max="5870" width="2.7265625" style="86" hidden="1"/>
    <col min="5871" max="5871" width="4.6328125" style="86" hidden="1"/>
    <col min="5872" max="5872" width="3.6328125" style="86" hidden="1"/>
    <col min="5873" max="5873" width="7.6328125" style="86" hidden="1"/>
    <col min="5874" max="5874" width="10.6328125" style="86" hidden="1"/>
    <col min="5875" max="5876" width="4.90625" style="86" hidden="1"/>
    <col min="5877" max="5877" width="8.453125" style="86" hidden="1"/>
    <col min="5878" max="5878" width="5.26953125" style="86" hidden="1"/>
    <col min="5879" max="5879" width="3.36328125" style="86" hidden="1"/>
    <col min="5880" max="5880" width="5.7265625" style="86" hidden="1"/>
    <col min="5881" max="5887" width="2.90625" style="86" hidden="1"/>
    <col min="5888" max="5888" width="9" style="86" hidden="1"/>
    <col min="5889" max="5889" width="2.36328125" style="86" hidden="1"/>
    <col min="5890" max="5893" width="2.26953125" style="86" hidden="1"/>
    <col min="5894" max="5900" width="2.36328125" style="86" hidden="1"/>
    <col min="5901" max="5910" width="2.26953125" style="86" hidden="1"/>
    <col min="5911" max="5911" width="9" style="86" hidden="1"/>
    <col min="5912" max="5912" width="1.453125" style="86" hidden="1"/>
    <col min="5913" max="6125" width="9" style="86" hidden="1"/>
    <col min="6126" max="6126" width="2.7265625" style="86" hidden="1"/>
    <col min="6127" max="6127" width="4.6328125" style="86" hidden="1"/>
    <col min="6128" max="6128" width="3.6328125" style="86" hidden="1"/>
    <col min="6129" max="6129" width="7.6328125" style="86" hidden="1"/>
    <col min="6130" max="6130" width="10.6328125" style="86" hidden="1"/>
    <col min="6131" max="6132" width="4.90625" style="86" hidden="1"/>
    <col min="6133" max="6133" width="8.453125" style="86" hidden="1"/>
    <col min="6134" max="6134" width="5.26953125" style="86" hidden="1"/>
    <col min="6135" max="6135" width="3.36328125" style="86" hidden="1"/>
    <col min="6136" max="6136" width="5.7265625" style="86" hidden="1"/>
    <col min="6137" max="6143" width="2.90625" style="86" hidden="1"/>
    <col min="6144" max="6144" width="9" style="86" hidden="1"/>
    <col min="6145" max="6145" width="2.36328125" style="86" hidden="1"/>
    <col min="6146" max="6149" width="2.26953125" style="86" hidden="1"/>
    <col min="6150" max="6156" width="2.36328125" style="86" hidden="1"/>
    <col min="6157" max="6166" width="2.26953125" style="86" hidden="1"/>
    <col min="6167" max="6167" width="9" style="86" hidden="1"/>
    <col min="6168" max="6168" width="1.453125" style="86" hidden="1"/>
    <col min="6169" max="6381" width="9" style="86" hidden="1"/>
    <col min="6382" max="6382" width="2.7265625" style="86" hidden="1"/>
    <col min="6383" max="6383" width="4.6328125" style="86" hidden="1"/>
    <col min="6384" max="6384" width="3.6328125" style="86" hidden="1"/>
    <col min="6385" max="6385" width="7.6328125" style="86" hidden="1"/>
    <col min="6386" max="6386" width="10.6328125" style="86" hidden="1"/>
    <col min="6387" max="6388" width="4.90625" style="86" hidden="1"/>
    <col min="6389" max="6389" width="8.453125" style="86" hidden="1"/>
    <col min="6390" max="6390" width="5.26953125" style="86" hidden="1"/>
    <col min="6391" max="6391" width="3.36328125" style="86" hidden="1"/>
    <col min="6392" max="6392" width="5.7265625" style="86" hidden="1"/>
    <col min="6393" max="6399" width="2.90625" style="86" hidden="1"/>
    <col min="6400" max="6400" width="9" style="86" hidden="1"/>
    <col min="6401" max="6401" width="2.36328125" style="86" hidden="1"/>
    <col min="6402" max="6405" width="2.26953125" style="86" hidden="1"/>
    <col min="6406" max="6412" width="2.36328125" style="86" hidden="1"/>
    <col min="6413" max="6422" width="2.26953125" style="86" hidden="1"/>
    <col min="6423" max="6423" width="9" style="86" hidden="1"/>
    <col min="6424" max="6424" width="1.453125" style="86" hidden="1"/>
    <col min="6425" max="6637" width="9" style="86" hidden="1"/>
    <col min="6638" max="6638" width="2.7265625" style="86" hidden="1"/>
    <col min="6639" max="6639" width="4.6328125" style="86" hidden="1"/>
    <col min="6640" max="6640" width="3.6328125" style="86" hidden="1"/>
    <col min="6641" max="6641" width="7.6328125" style="86" hidden="1"/>
    <col min="6642" max="6642" width="10.6328125" style="86" hidden="1"/>
    <col min="6643" max="6644" width="4.90625" style="86" hidden="1"/>
    <col min="6645" max="6645" width="8.453125" style="86" hidden="1"/>
    <col min="6646" max="6646" width="5.26953125" style="86" hidden="1"/>
    <col min="6647" max="6647" width="3.36328125" style="86" hidden="1"/>
    <col min="6648" max="6648" width="5.7265625" style="86" hidden="1"/>
    <col min="6649" max="6655" width="2.90625" style="86" hidden="1"/>
    <col min="6656" max="6656" width="9" style="86" hidden="1"/>
    <col min="6657" max="6657" width="2.36328125" style="86" hidden="1"/>
    <col min="6658" max="6661" width="2.26953125" style="86" hidden="1"/>
    <col min="6662" max="6668" width="2.36328125" style="86" hidden="1"/>
    <col min="6669" max="6678" width="2.26953125" style="86" hidden="1"/>
    <col min="6679" max="6679" width="9" style="86" hidden="1"/>
    <col min="6680" max="6680" width="1.453125" style="86" hidden="1"/>
    <col min="6681" max="6893" width="9" style="86" hidden="1"/>
    <col min="6894" max="6894" width="2.7265625" style="86" hidden="1"/>
    <col min="6895" max="6895" width="4.6328125" style="86" hidden="1"/>
    <col min="6896" max="6896" width="3.6328125" style="86" hidden="1"/>
    <col min="6897" max="6897" width="7.6328125" style="86" hidden="1"/>
    <col min="6898" max="6898" width="10.6328125" style="86" hidden="1"/>
    <col min="6899" max="6900" width="4.90625" style="86" hidden="1"/>
    <col min="6901" max="6901" width="8.453125" style="86" hidden="1"/>
    <col min="6902" max="6902" width="5.26953125" style="86" hidden="1"/>
    <col min="6903" max="6903" width="3.36328125" style="86" hidden="1"/>
    <col min="6904" max="6904" width="5.7265625" style="86" hidden="1"/>
    <col min="6905" max="6911" width="2.90625" style="86" hidden="1"/>
    <col min="6912" max="6912" width="9" style="86" hidden="1"/>
    <col min="6913" max="6913" width="2.36328125" style="86" hidden="1"/>
    <col min="6914" max="6917" width="2.26953125" style="86" hidden="1"/>
    <col min="6918" max="6924" width="2.36328125" style="86" hidden="1"/>
    <col min="6925" max="6934" width="2.26953125" style="86" hidden="1"/>
    <col min="6935" max="6935" width="9" style="86" hidden="1"/>
    <col min="6936" max="6936" width="1.453125" style="86" hidden="1"/>
    <col min="6937" max="7149" width="9" style="86" hidden="1"/>
    <col min="7150" max="7150" width="2.7265625" style="86" hidden="1"/>
    <col min="7151" max="7151" width="4.6328125" style="86" hidden="1"/>
    <col min="7152" max="7152" width="3.6328125" style="86" hidden="1"/>
    <col min="7153" max="7153" width="7.6328125" style="86" hidden="1"/>
    <col min="7154" max="7154" width="10.6328125" style="86" hidden="1"/>
    <col min="7155" max="7156" width="4.90625" style="86" hidden="1"/>
    <col min="7157" max="7157" width="8.453125" style="86" hidden="1"/>
    <col min="7158" max="7158" width="5.26953125" style="86" hidden="1"/>
    <col min="7159" max="7159" width="3.36328125" style="86" hidden="1"/>
    <col min="7160" max="7160" width="5.7265625" style="86" hidden="1"/>
    <col min="7161" max="7167" width="2.90625" style="86" hidden="1"/>
    <col min="7168" max="7168" width="9" style="86" hidden="1"/>
    <col min="7169" max="7169" width="2.36328125" style="86" hidden="1"/>
    <col min="7170" max="7173" width="2.26953125" style="86" hidden="1"/>
    <col min="7174" max="7180" width="2.36328125" style="86" hidden="1"/>
    <col min="7181" max="7190" width="2.26953125" style="86" hidden="1"/>
    <col min="7191" max="7191" width="9" style="86" hidden="1"/>
    <col min="7192" max="7192" width="1.453125" style="86" hidden="1"/>
    <col min="7193" max="7405" width="9" style="86" hidden="1"/>
    <col min="7406" max="7406" width="2.7265625" style="86" hidden="1"/>
    <col min="7407" max="7407" width="4.6328125" style="86" hidden="1"/>
    <col min="7408" max="7408" width="3.6328125" style="86" hidden="1"/>
    <col min="7409" max="7409" width="7.6328125" style="86" hidden="1"/>
    <col min="7410" max="7410" width="10.6328125" style="86" hidden="1"/>
    <col min="7411" max="7412" width="4.90625" style="86" hidden="1"/>
    <col min="7413" max="7413" width="8.453125" style="86" hidden="1"/>
    <col min="7414" max="7414" width="5.26953125" style="86" hidden="1"/>
    <col min="7415" max="7415" width="3.36328125" style="86" hidden="1"/>
    <col min="7416" max="7416" width="5.7265625" style="86" hidden="1"/>
    <col min="7417" max="7423" width="2.90625" style="86" hidden="1"/>
    <col min="7424" max="7424" width="9" style="86" hidden="1"/>
    <col min="7425" max="7425" width="2.36328125" style="86" hidden="1"/>
    <col min="7426" max="7429" width="2.26953125" style="86" hidden="1"/>
    <col min="7430" max="7436" width="2.36328125" style="86" hidden="1"/>
    <col min="7437" max="7446" width="2.26953125" style="86" hidden="1"/>
    <col min="7447" max="7447" width="9" style="86" hidden="1"/>
    <col min="7448" max="7448" width="1.453125" style="86" hidden="1"/>
    <col min="7449" max="7661" width="9" style="86" hidden="1"/>
    <col min="7662" max="7662" width="2.7265625" style="86" hidden="1"/>
    <col min="7663" max="7663" width="4.6328125" style="86" hidden="1"/>
    <col min="7664" max="7664" width="3.6328125" style="86" hidden="1"/>
    <col min="7665" max="7665" width="7.6328125" style="86" hidden="1"/>
    <col min="7666" max="7666" width="10.6328125" style="86" hidden="1"/>
    <col min="7667" max="7668" width="4.90625" style="86" hidden="1"/>
    <col min="7669" max="7669" width="8.453125" style="86" hidden="1"/>
    <col min="7670" max="7670" width="5.26953125" style="86" hidden="1"/>
    <col min="7671" max="7671" width="3.36328125" style="86" hidden="1"/>
    <col min="7672" max="7672" width="5.7265625" style="86" hidden="1"/>
    <col min="7673" max="7679" width="2.90625" style="86" hidden="1"/>
    <col min="7680" max="7680" width="9" style="86" hidden="1"/>
    <col min="7681" max="7681" width="2.36328125" style="86" hidden="1"/>
    <col min="7682" max="7685" width="2.26953125" style="86" hidden="1"/>
    <col min="7686" max="7692" width="2.36328125" style="86" hidden="1"/>
    <col min="7693" max="7702" width="2.26953125" style="86" hidden="1"/>
    <col min="7703" max="7703" width="9" style="86" hidden="1"/>
    <col min="7704" max="7704" width="1.453125" style="86" hidden="1"/>
    <col min="7705" max="7917" width="9" style="86" hidden="1"/>
    <col min="7918" max="7918" width="2.7265625" style="86" hidden="1"/>
    <col min="7919" max="7919" width="4.6328125" style="86" hidden="1"/>
    <col min="7920" max="7920" width="3.6328125" style="86" hidden="1"/>
    <col min="7921" max="7921" width="7.6328125" style="86" hidden="1"/>
    <col min="7922" max="7922" width="10.6328125" style="86" hidden="1"/>
    <col min="7923" max="7924" width="4.90625" style="86" hidden="1"/>
    <col min="7925" max="7925" width="8.453125" style="86" hidden="1"/>
    <col min="7926" max="7926" width="5.26953125" style="86" hidden="1"/>
    <col min="7927" max="7927" width="3.36328125" style="86" hidden="1"/>
    <col min="7928" max="7928" width="5.7265625" style="86" hidden="1"/>
    <col min="7929" max="7935" width="2.90625" style="86" hidden="1"/>
    <col min="7936" max="7936" width="9" style="86" hidden="1"/>
    <col min="7937" max="7937" width="2.36328125" style="86" hidden="1"/>
    <col min="7938" max="7941" width="2.26953125" style="86" hidden="1"/>
    <col min="7942" max="7948" width="2.36328125" style="86" hidden="1"/>
    <col min="7949" max="7958" width="2.26953125" style="86" hidden="1"/>
    <col min="7959" max="7959" width="9" style="86" hidden="1"/>
    <col min="7960" max="7960" width="1.453125" style="86" hidden="1"/>
    <col min="7961" max="8173" width="9" style="86" hidden="1"/>
    <col min="8174" max="8174" width="2.7265625" style="86" hidden="1"/>
    <col min="8175" max="8175" width="4.6328125" style="86" hidden="1"/>
    <col min="8176" max="8176" width="3.6328125" style="86" hidden="1"/>
    <col min="8177" max="8177" width="7.6328125" style="86" hidden="1"/>
    <col min="8178" max="8178" width="10.6328125" style="86" hidden="1"/>
    <col min="8179" max="8180" width="4.90625" style="86" hidden="1"/>
    <col min="8181" max="8181" width="8.453125" style="86" hidden="1"/>
    <col min="8182" max="8182" width="5.26953125" style="86" hidden="1"/>
    <col min="8183" max="8183" width="3.36328125" style="86" hidden="1"/>
    <col min="8184" max="8184" width="5.7265625" style="86" hidden="1"/>
    <col min="8185" max="8191" width="2.90625" style="86" hidden="1"/>
    <col min="8192" max="8192" width="9" style="86" hidden="1"/>
    <col min="8193" max="8193" width="2.36328125" style="86" hidden="1"/>
    <col min="8194" max="8197" width="2.26953125" style="86" hidden="1"/>
    <col min="8198" max="8204" width="2.36328125" style="86" hidden="1"/>
    <col min="8205" max="8214" width="2.26953125" style="86" hidden="1"/>
    <col min="8215" max="8215" width="9" style="86" hidden="1"/>
    <col min="8216" max="8216" width="1.453125" style="86" hidden="1"/>
    <col min="8217" max="8429" width="9" style="86" hidden="1"/>
    <col min="8430" max="8430" width="2.7265625" style="86" hidden="1"/>
    <col min="8431" max="8431" width="4.6328125" style="86" hidden="1"/>
    <col min="8432" max="8432" width="3.6328125" style="86" hidden="1"/>
    <col min="8433" max="8433" width="7.6328125" style="86" hidden="1"/>
    <col min="8434" max="8434" width="10.6328125" style="86" hidden="1"/>
    <col min="8435" max="8436" width="4.90625" style="86" hidden="1"/>
    <col min="8437" max="8437" width="8.453125" style="86" hidden="1"/>
    <col min="8438" max="8438" width="5.26953125" style="86" hidden="1"/>
    <col min="8439" max="8439" width="3.36328125" style="86" hidden="1"/>
    <col min="8440" max="8440" width="5.7265625" style="86" hidden="1"/>
    <col min="8441" max="8447" width="2.90625" style="86" hidden="1"/>
    <col min="8448" max="8448" width="9" style="86" hidden="1"/>
    <col min="8449" max="8449" width="2.36328125" style="86" hidden="1"/>
    <col min="8450" max="8453" width="2.26953125" style="86" hidden="1"/>
    <col min="8454" max="8460" width="2.36328125" style="86" hidden="1"/>
    <col min="8461" max="8470" width="2.26953125" style="86" hidden="1"/>
    <col min="8471" max="8471" width="9" style="86" hidden="1"/>
    <col min="8472" max="8472" width="1.453125" style="86" hidden="1"/>
    <col min="8473" max="8685" width="9" style="86" hidden="1"/>
    <col min="8686" max="8686" width="2.7265625" style="86" hidden="1"/>
    <col min="8687" max="8687" width="4.6328125" style="86" hidden="1"/>
    <col min="8688" max="8688" width="3.6328125" style="86" hidden="1"/>
    <col min="8689" max="8689" width="7.6328125" style="86" hidden="1"/>
    <col min="8690" max="8690" width="10.6328125" style="86" hidden="1"/>
    <col min="8691" max="8692" width="4.90625" style="86" hidden="1"/>
    <col min="8693" max="8693" width="8.453125" style="86" hidden="1"/>
    <col min="8694" max="8694" width="5.26953125" style="86" hidden="1"/>
    <col min="8695" max="8695" width="3.36328125" style="86" hidden="1"/>
    <col min="8696" max="8696" width="5.7265625" style="86" hidden="1"/>
    <col min="8697" max="8703" width="2.90625" style="86" hidden="1"/>
    <col min="8704" max="8704" width="9" style="86" hidden="1"/>
    <col min="8705" max="8705" width="2.36328125" style="86" hidden="1"/>
    <col min="8706" max="8709" width="2.26953125" style="86" hidden="1"/>
    <col min="8710" max="8716" width="2.36328125" style="86" hidden="1"/>
    <col min="8717" max="8726" width="2.26953125" style="86" hidden="1"/>
    <col min="8727" max="8727" width="9" style="86" hidden="1"/>
    <col min="8728" max="8728" width="1.453125" style="86" hidden="1"/>
    <col min="8729" max="8941" width="9" style="86" hidden="1"/>
    <col min="8942" max="8942" width="2.7265625" style="86" hidden="1"/>
    <col min="8943" max="8943" width="4.6328125" style="86" hidden="1"/>
    <col min="8944" max="8944" width="3.6328125" style="86" hidden="1"/>
    <col min="8945" max="8945" width="7.6328125" style="86" hidden="1"/>
    <col min="8946" max="8946" width="10.6328125" style="86" hidden="1"/>
    <col min="8947" max="8948" width="4.90625" style="86" hidden="1"/>
    <col min="8949" max="8949" width="8.453125" style="86" hidden="1"/>
    <col min="8950" max="8950" width="5.26953125" style="86" hidden="1"/>
    <col min="8951" max="8951" width="3.36328125" style="86" hidden="1"/>
    <col min="8952" max="8952" width="5.7265625" style="86" hidden="1"/>
    <col min="8953" max="8959" width="2.90625" style="86" hidden="1"/>
    <col min="8960" max="8960" width="9" style="86" hidden="1"/>
    <col min="8961" max="8961" width="2.36328125" style="86" hidden="1"/>
    <col min="8962" max="8965" width="2.26953125" style="86" hidden="1"/>
    <col min="8966" max="8972" width="2.36328125" style="86" hidden="1"/>
    <col min="8973" max="8982" width="2.26953125" style="86" hidden="1"/>
    <col min="8983" max="8983" width="9" style="86" hidden="1"/>
    <col min="8984" max="8984" width="1.453125" style="86" hidden="1"/>
    <col min="8985" max="9197" width="9" style="86" hidden="1"/>
    <col min="9198" max="9198" width="2.7265625" style="86" hidden="1"/>
    <col min="9199" max="9199" width="4.6328125" style="86" hidden="1"/>
    <col min="9200" max="9200" width="3.6328125" style="86" hidden="1"/>
    <col min="9201" max="9201" width="7.6328125" style="86" hidden="1"/>
    <col min="9202" max="9202" width="10.6328125" style="86" hidden="1"/>
    <col min="9203" max="9204" width="4.90625" style="86" hidden="1"/>
    <col min="9205" max="9205" width="8.453125" style="86" hidden="1"/>
    <col min="9206" max="9206" width="5.26953125" style="86" hidden="1"/>
    <col min="9207" max="9207" width="3.36328125" style="86" hidden="1"/>
    <col min="9208" max="9208" width="5.7265625" style="86" hidden="1"/>
    <col min="9209" max="9215" width="2.90625" style="86" hidden="1"/>
    <col min="9216" max="9216" width="9" style="86" hidden="1"/>
    <col min="9217" max="9217" width="2.36328125" style="86" hidden="1"/>
    <col min="9218" max="9221" width="2.26953125" style="86" hidden="1"/>
    <col min="9222" max="9228" width="2.36328125" style="86" hidden="1"/>
    <col min="9229" max="9238" width="2.26953125" style="86" hidden="1"/>
    <col min="9239" max="9239" width="9" style="86" hidden="1"/>
    <col min="9240" max="9240" width="1.453125" style="86" hidden="1"/>
    <col min="9241" max="9453" width="9" style="86" hidden="1"/>
    <col min="9454" max="9454" width="2.7265625" style="86" hidden="1"/>
    <col min="9455" max="9455" width="4.6328125" style="86" hidden="1"/>
    <col min="9456" max="9456" width="3.6328125" style="86" hidden="1"/>
    <col min="9457" max="9457" width="7.6328125" style="86" hidden="1"/>
    <col min="9458" max="9458" width="10.6328125" style="86" hidden="1"/>
    <col min="9459" max="9460" width="4.90625" style="86" hidden="1"/>
    <col min="9461" max="9461" width="8.453125" style="86" hidden="1"/>
    <col min="9462" max="9462" width="5.26953125" style="86" hidden="1"/>
    <col min="9463" max="9463" width="3.36328125" style="86" hidden="1"/>
    <col min="9464" max="9464" width="5.7265625" style="86" hidden="1"/>
    <col min="9465" max="9471" width="2.90625" style="86" hidden="1"/>
    <col min="9472" max="9472" width="9" style="86" hidden="1"/>
    <col min="9473" max="9473" width="2.36328125" style="86" hidden="1"/>
    <col min="9474" max="9477" width="2.26953125" style="86" hidden="1"/>
    <col min="9478" max="9484" width="2.36328125" style="86" hidden="1"/>
    <col min="9485" max="9494" width="2.26953125" style="86" hidden="1"/>
    <col min="9495" max="9495" width="9" style="86" hidden="1"/>
    <col min="9496" max="9496" width="1.453125" style="86" hidden="1"/>
    <col min="9497" max="9709" width="9" style="86" hidden="1"/>
    <col min="9710" max="9710" width="2.7265625" style="86" hidden="1"/>
    <col min="9711" max="9711" width="4.6328125" style="86" hidden="1"/>
    <col min="9712" max="9712" width="3.6328125" style="86" hidden="1"/>
    <col min="9713" max="9713" width="7.6328125" style="86" hidden="1"/>
    <col min="9714" max="9714" width="10.6328125" style="86" hidden="1"/>
    <col min="9715" max="9716" width="4.90625" style="86" hidden="1"/>
    <col min="9717" max="9717" width="8.453125" style="86" hidden="1"/>
    <col min="9718" max="9718" width="5.26953125" style="86" hidden="1"/>
    <col min="9719" max="9719" width="3.36328125" style="86" hidden="1"/>
    <col min="9720" max="9720" width="5.7265625" style="86" hidden="1"/>
    <col min="9721" max="9727" width="2.90625" style="86" hidden="1"/>
    <col min="9728" max="9728" width="9" style="86" hidden="1"/>
    <col min="9729" max="9729" width="2.36328125" style="86" hidden="1"/>
    <col min="9730" max="9733" width="2.26953125" style="86" hidden="1"/>
    <col min="9734" max="9740" width="2.36328125" style="86" hidden="1"/>
    <col min="9741" max="9750" width="2.26953125" style="86" hidden="1"/>
    <col min="9751" max="9751" width="9" style="86" hidden="1"/>
    <col min="9752" max="9752" width="1.453125" style="86" hidden="1"/>
    <col min="9753" max="9965" width="9" style="86" hidden="1"/>
    <col min="9966" max="9966" width="2.7265625" style="86" hidden="1"/>
    <col min="9967" max="9967" width="4.6328125" style="86" hidden="1"/>
    <col min="9968" max="9968" width="3.6328125" style="86" hidden="1"/>
    <col min="9969" max="9969" width="7.6328125" style="86" hidden="1"/>
    <col min="9970" max="9970" width="10.6328125" style="86" hidden="1"/>
    <col min="9971" max="9972" width="4.90625" style="86" hidden="1"/>
    <col min="9973" max="9973" width="8.453125" style="86" hidden="1"/>
    <col min="9974" max="9974" width="5.26953125" style="86" hidden="1"/>
    <col min="9975" max="9975" width="3.36328125" style="86" hidden="1"/>
    <col min="9976" max="9976" width="5.7265625" style="86" hidden="1"/>
    <col min="9977" max="9983" width="2.90625" style="86" hidden="1"/>
    <col min="9984" max="9984" width="9" style="86" hidden="1"/>
    <col min="9985" max="9985" width="2.36328125" style="86" hidden="1"/>
    <col min="9986" max="9989" width="2.26953125" style="86" hidden="1"/>
    <col min="9990" max="9996" width="2.36328125" style="86" hidden="1"/>
    <col min="9997" max="10006" width="2.26953125" style="86" hidden="1"/>
    <col min="10007" max="10007" width="9" style="86" hidden="1"/>
    <col min="10008" max="10008" width="1.453125" style="86" hidden="1"/>
    <col min="10009" max="10221" width="9" style="86" hidden="1"/>
    <col min="10222" max="10222" width="2.7265625" style="86" hidden="1"/>
    <col min="10223" max="10223" width="4.6328125" style="86" hidden="1"/>
    <col min="10224" max="10224" width="3.6328125" style="86" hidden="1"/>
    <col min="10225" max="10225" width="7.6328125" style="86" hidden="1"/>
    <col min="10226" max="10226" width="10.6328125" style="86" hidden="1"/>
    <col min="10227" max="10228" width="4.90625" style="86" hidden="1"/>
    <col min="10229" max="10229" width="8.453125" style="86" hidden="1"/>
    <col min="10230" max="10230" width="5.26953125" style="86" hidden="1"/>
    <col min="10231" max="10231" width="3.36328125" style="86" hidden="1"/>
    <col min="10232" max="10232" width="5.7265625" style="86" hidden="1"/>
    <col min="10233" max="10239" width="2.90625" style="86" hidden="1"/>
    <col min="10240" max="10240" width="9" style="86" hidden="1"/>
    <col min="10241" max="10241" width="2.36328125" style="86" hidden="1"/>
    <col min="10242" max="10245" width="2.26953125" style="86" hidden="1"/>
    <col min="10246" max="10252" width="2.36328125" style="86" hidden="1"/>
    <col min="10253" max="10262" width="2.26953125" style="86" hidden="1"/>
    <col min="10263" max="10263" width="9" style="86" hidden="1"/>
    <col min="10264" max="10264" width="1.453125" style="86" hidden="1"/>
    <col min="10265" max="10477" width="9" style="86" hidden="1"/>
    <col min="10478" max="10478" width="2.7265625" style="86" hidden="1"/>
    <col min="10479" max="10479" width="4.6328125" style="86" hidden="1"/>
    <col min="10480" max="10480" width="3.6328125" style="86" hidden="1"/>
    <col min="10481" max="10481" width="7.6328125" style="86" hidden="1"/>
    <col min="10482" max="10482" width="10.6328125" style="86" hidden="1"/>
    <col min="10483" max="10484" width="4.90625" style="86" hidden="1"/>
    <col min="10485" max="10485" width="8.453125" style="86" hidden="1"/>
    <col min="10486" max="10486" width="5.26953125" style="86" hidden="1"/>
    <col min="10487" max="10487" width="3.36328125" style="86" hidden="1"/>
    <col min="10488" max="10488" width="5.7265625" style="86" hidden="1"/>
    <col min="10489" max="10495" width="2.90625" style="86" hidden="1"/>
    <col min="10496" max="10496" width="9" style="86" hidden="1"/>
    <col min="10497" max="10497" width="2.36328125" style="86" hidden="1"/>
    <col min="10498" max="10501" width="2.26953125" style="86" hidden="1"/>
    <col min="10502" max="10508" width="2.36328125" style="86" hidden="1"/>
    <col min="10509" max="10518" width="2.26953125" style="86" hidden="1"/>
    <col min="10519" max="10519" width="9" style="86" hidden="1"/>
    <col min="10520" max="10520" width="1.453125" style="86" hidden="1"/>
    <col min="10521" max="10733" width="9" style="86" hidden="1"/>
    <col min="10734" max="10734" width="2.7265625" style="86" hidden="1"/>
    <col min="10735" max="10735" width="4.6328125" style="86" hidden="1"/>
    <col min="10736" max="10736" width="3.6328125" style="86" hidden="1"/>
    <col min="10737" max="10737" width="7.6328125" style="86" hidden="1"/>
    <col min="10738" max="10738" width="10.6328125" style="86" hidden="1"/>
    <col min="10739" max="10740" width="4.90625" style="86" hidden="1"/>
    <col min="10741" max="10741" width="8.453125" style="86" hidden="1"/>
    <col min="10742" max="10742" width="5.26953125" style="86" hidden="1"/>
    <col min="10743" max="10743" width="3.36328125" style="86" hidden="1"/>
    <col min="10744" max="10744" width="5.7265625" style="86" hidden="1"/>
    <col min="10745" max="10751" width="2.90625" style="86" hidden="1"/>
    <col min="10752" max="10752" width="9" style="86" hidden="1"/>
    <col min="10753" max="10753" width="2.36328125" style="86" hidden="1"/>
    <col min="10754" max="10757" width="2.26953125" style="86" hidden="1"/>
    <col min="10758" max="10764" width="2.36328125" style="86" hidden="1"/>
    <col min="10765" max="10774" width="2.26953125" style="86" hidden="1"/>
    <col min="10775" max="10775" width="9" style="86" hidden="1"/>
    <col min="10776" max="10776" width="1.453125" style="86" hidden="1"/>
    <col min="10777" max="10989" width="9" style="86" hidden="1"/>
    <col min="10990" max="10990" width="2.7265625" style="86" hidden="1"/>
    <col min="10991" max="10991" width="4.6328125" style="86" hidden="1"/>
    <col min="10992" max="10992" width="3.6328125" style="86" hidden="1"/>
    <col min="10993" max="10993" width="7.6328125" style="86" hidden="1"/>
    <col min="10994" max="10994" width="10.6328125" style="86" hidden="1"/>
    <col min="10995" max="10996" width="4.90625" style="86" hidden="1"/>
    <col min="10997" max="10997" width="8.453125" style="86" hidden="1"/>
    <col min="10998" max="10998" width="5.26953125" style="86" hidden="1"/>
    <col min="10999" max="10999" width="3.36328125" style="86" hidden="1"/>
    <col min="11000" max="11000" width="5.7265625" style="86" hidden="1"/>
    <col min="11001" max="11007" width="2.90625" style="86" hidden="1"/>
    <col min="11008" max="11008" width="9" style="86" hidden="1"/>
    <col min="11009" max="11009" width="2.36328125" style="86" hidden="1"/>
    <col min="11010" max="11013" width="2.26953125" style="86" hidden="1"/>
    <col min="11014" max="11020" width="2.36328125" style="86" hidden="1"/>
    <col min="11021" max="11030" width="2.26953125" style="86" hidden="1"/>
    <col min="11031" max="11031" width="9" style="86" hidden="1"/>
    <col min="11032" max="11032" width="1.453125" style="86" hidden="1"/>
    <col min="11033" max="11245" width="9" style="86" hidden="1"/>
    <col min="11246" max="11246" width="2.7265625" style="86" hidden="1"/>
    <col min="11247" max="11247" width="4.6328125" style="86" hidden="1"/>
    <col min="11248" max="11248" width="3.6328125" style="86" hidden="1"/>
    <col min="11249" max="11249" width="7.6328125" style="86" hidden="1"/>
    <col min="11250" max="11250" width="10.6328125" style="86" hidden="1"/>
    <col min="11251" max="11252" width="4.90625" style="86" hidden="1"/>
    <col min="11253" max="11253" width="8.453125" style="86" hidden="1"/>
    <col min="11254" max="11254" width="5.26953125" style="86" hidden="1"/>
    <col min="11255" max="11255" width="3.36328125" style="86" hidden="1"/>
    <col min="11256" max="11256" width="5.7265625" style="86" hidden="1"/>
    <col min="11257" max="11263" width="2.90625" style="86" hidden="1"/>
    <col min="11264" max="11264" width="9" style="86" hidden="1"/>
    <col min="11265" max="11265" width="2.36328125" style="86" hidden="1"/>
    <col min="11266" max="11269" width="2.26953125" style="86" hidden="1"/>
    <col min="11270" max="11276" width="2.36328125" style="86" hidden="1"/>
    <col min="11277" max="11286" width="2.26953125" style="86" hidden="1"/>
    <col min="11287" max="11287" width="9" style="86" hidden="1"/>
    <col min="11288" max="11288" width="1.453125" style="86" hidden="1"/>
    <col min="11289" max="11501" width="9" style="86" hidden="1"/>
    <col min="11502" max="11502" width="2.7265625" style="86" hidden="1"/>
    <col min="11503" max="11503" width="4.6328125" style="86" hidden="1"/>
    <col min="11504" max="11504" width="3.6328125" style="86" hidden="1"/>
    <col min="11505" max="11505" width="7.6328125" style="86" hidden="1"/>
    <col min="11506" max="11506" width="10.6328125" style="86" hidden="1"/>
    <col min="11507" max="11508" width="4.90625" style="86" hidden="1"/>
    <col min="11509" max="11509" width="8.453125" style="86" hidden="1"/>
    <col min="11510" max="11510" width="5.26953125" style="86" hidden="1"/>
    <col min="11511" max="11511" width="3.36328125" style="86" hidden="1"/>
    <col min="11512" max="11512" width="5.7265625" style="86" hidden="1"/>
    <col min="11513" max="11519" width="2.90625" style="86" hidden="1"/>
    <col min="11520" max="11520" width="9" style="86" hidden="1"/>
    <col min="11521" max="11521" width="2.36328125" style="86" hidden="1"/>
    <col min="11522" max="11525" width="2.26953125" style="86" hidden="1"/>
    <col min="11526" max="11532" width="2.36328125" style="86" hidden="1"/>
    <col min="11533" max="11542" width="2.26953125" style="86" hidden="1"/>
    <col min="11543" max="11543" width="9" style="86" hidden="1"/>
    <col min="11544" max="11544" width="1.453125" style="86" hidden="1"/>
    <col min="11545" max="11757" width="9" style="86" hidden="1"/>
    <col min="11758" max="11758" width="2.7265625" style="86" hidden="1"/>
    <col min="11759" max="11759" width="4.6328125" style="86" hidden="1"/>
    <col min="11760" max="11760" width="3.6328125" style="86" hidden="1"/>
    <col min="11761" max="11761" width="7.6328125" style="86" hidden="1"/>
    <col min="11762" max="11762" width="10.6328125" style="86" hidden="1"/>
    <col min="11763" max="11764" width="4.90625" style="86" hidden="1"/>
    <col min="11765" max="11765" width="8.453125" style="86" hidden="1"/>
    <col min="11766" max="11766" width="5.26953125" style="86" hidden="1"/>
    <col min="11767" max="11767" width="3.36328125" style="86" hidden="1"/>
    <col min="11768" max="11768" width="5.7265625" style="86" hidden="1"/>
    <col min="11769" max="11775" width="2.90625" style="86" hidden="1"/>
    <col min="11776" max="11776" width="9" style="86" hidden="1"/>
    <col min="11777" max="11777" width="2.36328125" style="86" hidden="1"/>
    <col min="11778" max="11781" width="2.26953125" style="86" hidden="1"/>
    <col min="11782" max="11788" width="2.36328125" style="86" hidden="1"/>
    <col min="11789" max="11798" width="2.26953125" style="86" hidden="1"/>
    <col min="11799" max="11799" width="9" style="86" hidden="1"/>
    <col min="11800" max="11800" width="1.453125" style="86" hidden="1"/>
    <col min="11801" max="12013" width="9" style="86" hidden="1"/>
    <col min="12014" max="12014" width="2.7265625" style="86" hidden="1"/>
    <col min="12015" max="12015" width="4.6328125" style="86" hidden="1"/>
    <col min="12016" max="12016" width="3.6328125" style="86" hidden="1"/>
    <col min="12017" max="12017" width="7.6328125" style="86" hidden="1"/>
    <col min="12018" max="12018" width="10.6328125" style="86" hidden="1"/>
    <col min="12019" max="12020" width="4.90625" style="86" hidden="1"/>
    <col min="12021" max="12021" width="8.453125" style="86" hidden="1"/>
    <col min="12022" max="12022" width="5.26953125" style="86" hidden="1"/>
    <col min="12023" max="12023" width="3.36328125" style="86" hidden="1"/>
    <col min="12024" max="12024" width="5.7265625" style="86" hidden="1"/>
    <col min="12025" max="12031" width="2.90625" style="86" hidden="1"/>
    <col min="12032" max="12032" width="9" style="86" hidden="1"/>
    <col min="12033" max="12033" width="2.36328125" style="86" hidden="1"/>
    <col min="12034" max="12037" width="2.26953125" style="86" hidden="1"/>
    <col min="12038" max="12044" width="2.36328125" style="86" hidden="1"/>
    <col min="12045" max="12054" width="2.26953125" style="86" hidden="1"/>
    <col min="12055" max="12055" width="9" style="86" hidden="1"/>
    <col min="12056" max="12056" width="1.453125" style="86" hidden="1"/>
    <col min="12057" max="12269" width="9" style="86" hidden="1"/>
    <col min="12270" max="12270" width="2.7265625" style="86" hidden="1"/>
    <col min="12271" max="12271" width="4.6328125" style="86" hidden="1"/>
    <col min="12272" max="12272" width="3.6328125" style="86" hidden="1"/>
    <col min="12273" max="12273" width="7.6328125" style="86" hidden="1"/>
    <col min="12274" max="12274" width="10.6328125" style="86" hidden="1"/>
    <col min="12275" max="12276" width="4.90625" style="86" hidden="1"/>
    <col min="12277" max="12277" width="8.453125" style="86" hidden="1"/>
    <col min="12278" max="12278" width="5.26953125" style="86" hidden="1"/>
    <col min="12279" max="12279" width="3.36328125" style="86" hidden="1"/>
    <col min="12280" max="12280" width="5.7265625" style="86" hidden="1"/>
    <col min="12281" max="12287" width="2.90625" style="86" hidden="1"/>
    <col min="12288" max="12288" width="9" style="86" hidden="1"/>
    <col min="12289" max="12289" width="2.36328125" style="86" hidden="1"/>
    <col min="12290" max="12293" width="2.26953125" style="86" hidden="1"/>
    <col min="12294" max="12300" width="2.36328125" style="86" hidden="1"/>
    <col min="12301" max="12310" width="2.26953125" style="86" hidden="1"/>
    <col min="12311" max="12311" width="9" style="86" hidden="1"/>
    <col min="12312" max="12312" width="1.453125" style="86" hidden="1"/>
    <col min="12313" max="12525" width="9" style="86" hidden="1"/>
    <col min="12526" max="12526" width="2.7265625" style="86" hidden="1"/>
    <col min="12527" max="12527" width="4.6328125" style="86" hidden="1"/>
    <col min="12528" max="12528" width="3.6328125" style="86" hidden="1"/>
    <col min="12529" max="12529" width="7.6328125" style="86" hidden="1"/>
    <col min="12530" max="12530" width="10.6328125" style="86" hidden="1"/>
    <col min="12531" max="12532" width="4.90625" style="86" hidden="1"/>
    <col min="12533" max="12533" width="8.453125" style="86" hidden="1"/>
    <col min="12534" max="12534" width="5.26953125" style="86" hidden="1"/>
    <col min="12535" max="12535" width="3.36328125" style="86" hidden="1"/>
    <col min="12536" max="12536" width="5.7265625" style="86" hidden="1"/>
    <col min="12537" max="12543" width="2.90625" style="86" hidden="1"/>
    <col min="12544" max="12544" width="9" style="86" hidden="1"/>
    <col min="12545" max="12545" width="2.36328125" style="86" hidden="1"/>
    <col min="12546" max="12549" width="2.26953125" style="86" hidden="1"/>
    <col min="12550" max="12556" width="2.36328125" style="86" hidden="1"/>
    <col min="12557" max="12566" width="2.26953125" style="86" hidden="1"/>
    <col min="12567" max="12567" width="9" style="86" hidden="1"/>
    <col min="12568" max="12568" width="1.453125" style="86" hidden="1"/>
    <col min="12569" max="12781" width="9" style="86" hidden="1"/>
    <col min="12782" max="12782" width="2.7265625" style="86" hidden="1"/>
    <col min="12783" max="12783" width="4.6328125" style="86" hidden="1"/>
    <col min="12784" max="12784" width="3.6328125" style="86" hidden="1"/>
    <col min="12785" max="12785" width="7.6328125" style="86" hidden="1"/>
    <col min="12786" max="12786" width="10.6328125" style="86" hidden="1"/>
    <col min="12787" max="12788" width="4.90625" style="86" hidden="1"/>
    <col min="12789" max="12789" width="8.453125" style="86" hidden="1"/>
    <col min="12790" max="12790" width="5.26953125" style="86" hidden="1"/>
    <col min="12791" max="12791" width="3.36328125" style="86" hidden="1"/>
    <col min="12792" max="12792" width="5.7265625" style="86" hidden="1"/>
    <col min="12793" max="12799" width="2.90625" style="86" hidden="1"/>
    <col min="12800" max="12800" width="9" style="86" hidden="1"/>
    <col min="12801" max="12801" width="2.36328125" style="86" hidden="1"/>
    <col min="12802" max="12805" width="2.26953125" style="86" hidden="1"/>
    <col min="12806" max="12812" width="2.36328125" style="86" hidden="1"/>
    <col min="12813" max="12822" width="2.26953125" style="86" hidden="1"/>
    <col min="12823" max="12823" width="9" style="86" hidden="1"/>
    <col min="12824" max="12824" width="1.453125" style="86" hidden="1"/>
    <col min="12825" max="13037" width="9" style="86" hidden="1"/>
    <col min="13038" max="13038" width="2.7265625" style="86" hidden="1"/>
    <col min="13039" max="13039" width="4.6328125" style="86" hidden="1"/>
    <col min="13040" max="13040" width="3.6328125" style="86" hidden="1"/>
    <col min="13041" max="13041" width="7.6328125" style="86" hidden="1"/>
    <col min="13042" max="13042" width="10.6328125" style="86" hidden="1"/>
    <col min="13043" max="13044" width="4.90625" style="86" hidden="1"/>
    <col min="13045" max="13045" width="8.453125" style="86" hidden="1"/>
    <col min="13046" max="13046" width="5.26953125" style="86" hidden="1"/>
    <col min="13047" max="13047" width="3.36328125" style="86" hidden="1"/>
    <col min="13048" max="13048" width="5.7265625" style="86" hidden="1"/>
    <col min="13049" max="13055" width="2.90625" style="86" hidden="1"/>
    <col min="13056" max="13056" width="9" style="86" hidden="1"/>
    <col min="13057" max="13057" width="2.36328125" style="86" hidden="1"/>
    <col min="13058" max="13061" width="2.26953125" style="86" hidden="1"/>
    <col min="13062" max="13068" width="2.36328125" style="86" hidden="1"/>
    <col min="13069" max="13078" width="2.26953125" style="86" hidden="1"/>
    <col min="13079" max="13079" width="9" style="86" hidden="1"/>
    <col min="13080" max="13080" width="1.453125" style="86" hidden="1"/>
    <col min="13081" max="13293" width="9" style="86" hidden="1"/>
    <col min="13294" max="13294" width="2.7265625" style="86" hidden="1"/>
    <col min="13295" max="13295" width="4.6328125" style="86" hidden="1"/>
    <col min="13296" max="13296" width="3.6328125" style="86" hidden="1"/>
    <col min="13297" max="13297" width="7.6328125" style="86" hidden="1"/>
    <col min="13298" max="13298" width="10.6328125" style="86" hidden="1"/>
    <col min="13299" max="13300" width="4.90625" style="86" hidden="1"/>
    <col min="13301" max="13301" width="8.453125" style="86" hidden="1"/>
    <col min="13302" max="13302" width="5.26953125" style="86" hidden="1"/>
    <col min="13303" max="13303" width="3.36328125" style="86" hidden="1"/>
    <col min="13304" max="13304" width="5.7265625" style="86" hidden="1"/>
    <col min="13305" max="13311" width="2.90625" style="86" hidden="1"/>
    <col min="13312" max="13312" width="9" style="86" hidden="1"/>
    <col min="13313" max="13313" width="2.36328125" style="86" hidden="1"/>
    <col min="13314" max="13317" width="2.26953125" style="86" hidden="1"/>
    <col min="13318" max="13324" width="2.36328125" style="86" hidden="1"/>
    <col min="13325" max="13334" width="2.26953125" style="86" hidden="1"/>
    <col min="13335" max="13335" width="9" style="86" hidden="1"/>
    <col min="13336" max="13336" width="1.453125" style="86" hidden="1"/>
    <col min="13337" max="13549" width="9" style="86" hidden="1"/>
    <col min="13550" max="13550" width="2.7265625" style="86" hidden="1"/>
    <col min="13551" max="13551" width="4.6328125" style="86" hidden="1"/>
    <col min="13552" max="13552" width="3.6328125" style="86" hidden="1"/>
    <col min="13553" max="13553" width="7.6328125" style="86" hidden="1"/>
    <col min="13554" max="13554" width="10.6328125" style="86" hidden="1"/>
    <col min="13555" max="13556" width="4.90625" style="86" hidden="1"/>
    <col min="13557" max="13557" width="8.453125" style="86" hidden="1"/>
    <col min="13558" max="13558" width="5.26953125" style="86" hidden="1"/>
    <col min="13559" max="13559" width="3.36328125" style="86" hidden="1"/>
    <col min="13560" max="13560" width="5.7265625" style="86" hidden="1"/>
    <col min="13561" max="13567" width="2.90625" style="86" hidden="1"/>
    <col min="13568" max="13568" width="9" style="86" hidden="1"/>
    <col min="13569" max="13569" width="2.36328125" style="86" hidden="1"/>
    <col min="13570" max="13573" width="2.26953125" style="86" hidden="1"/>
    <col min="13574" max="13580" width="2.36328125" style="86" hidden="1"/>
    <col min="13581" max="13590" width="2.26953125" style="86" hidden="1"/>
    <col min="13591" max="13591" width="9" style="86" hidden="1"/>
    <col min="13592" max="13592" width="1.453125" style="86" hidden="1"/>
    <col min="13593" max="13805" width="9" style="86" hidden="1"/>
    <col min="13806" max="13806" width="2.7265625" style="86" hidden="1"/>
    <col min="13807" max="13807" width="4.6328125" style="86" hidden="1"/>
    <col min="13808" max="13808" width="3.6328125" style="86" hidden="1"/>
    <col min="13809" max="13809" width="7.6328125" style="86" hidden="1"/>
    <col min="13810" max="13810" width="10.6328125" style="86" hidden="1"/>
    <col min="13811" max="13812" width="4.90625" style="86" hidden="1"/>
    <col min="13813" max="13813" width="8.453125" style="86" hidden="1"/>
    <col min="13814" max="13814" width="5.26953125" style="86" hidden="1"/>
    <col min="13815" max="13815" width="3.36328125" style="86" hidden="1"/>
    <col min="13816" max="13816" width="5.7265625" style="86" hidden="1"/>
    <col min="13817" max="13823" width="2.90625" style="86" hidden="1"/>
    <col min="13824" max="13824" width="9" style="86" hidden="1"/>
    <col min="13825" max="13825" width="2.36328125" style="86" hidden="1"/>
    <col min="13826" max="13829" width="2.26953125" style="86" hidden="1"/>
    <col min="13830" max="13836" width="2.36328125" style="86" hidden="1"/>
    <col min="13837" max="13846" width="2.26953125" style="86" hidden="1"/>
    <col min="13847" max="13847" width="9" style="86" hidden="1"/>
    <col min="13848" max="13848" width="1.453125" style="86" hidden="1"/>
    <col min="13849" max="14061" width="9" style="86" hidden="1"/>
    <col min="14062" max="14062" width="2.7265625" style="86" hidden="1"/>
    <col min="14063" max="14063" width="4.6328125" style="86" hidden="1"/>
    <col min="14064" max="14064" width="3.6328125" style="86" hidden="1"/>
    <col min="14065" max="14065" width="7.6328125" style="86" hidden="1"/>
    <col min="14066" max="14066" width="10.6328125" style="86" hidden="1"/>
    <col min="14067" max="14068" width="4.90625" style="86" hidden="1"/>
    <col min="14069" max="14069" width="8.453125" style="86" hidden="1"/>
    <col min="14070" max="14070" width="5.26953125" style="86" hidden="1"/>
    <col min="14071" max="14071" width="3.36328125" style="86" hidden="1"/>
    <col min="14072" max="14072" width="5.7265625" style="86" hidden="1"/>
    <col min="14073" max="14079" width="2.90625" style="86" hidden="1"/>
    <col min="14080" max="14080" width="9" style="86" hidden="1"/>
    <col min="14081" max="14081" width="2.36328125" style="86" hidden="1"/>
    <col min="14082" max="14085" width="2.26953125" style="86" hidden="1"/>
    <col min="14086" max="14092" width="2.36328125" style="86" hidden="1"/>
    <col min="14093" max="14102" width="2.26953125" style="86" hidden="1"/>
    <col min="14103" max="14103" width="9" style="86" hidden="1"/>
    <col min="14104" max="14104" width="1.453125" style="86" hidden="1"/>
    <col min="14105" max="14317" width="9" style="86" hidden="1"/>
    <col min="14318" max="14318" width="2.7265625" style="86" hidden="1"/>
    <col min="14319" max="14319" width="4.6328125" style="86" hidden="1"/>
    <col min="14320" max="14320" width="3.6328125" style="86" hidden="1"/>
    <col min="14321" max="14321" width="7.6328125" style="86" hidden="1"/>
    <col min="14322" max="14322" width="10.6328125" style="86" hidden="1"/>
    <col min="14323" max="14324" width="4.90625" style="86" hidden="1"/>
    <col min="14325" max="14325" width="8.453125" style="86" hidden="1"/>
    <col min="14326" max="14326" width="5.26953125" style="86" hidden="1"/>
    <col min="14327" max="14327" width="3.36328125" style="86" hidden="1"/>
    <col min="14328" max="14328" width="5.7265625" style="86" hidden="1"/>
    <col min="14329" max="14335" width="2.90625" style="86" hidden="1"/>
    <col min="14336" max="14336" width="9" style="86" hidden="1"/>
    <col min="14337" max="14337" width="2.36328125" style="86" hidden="1"/>
    <col min="14338" max="14341" width="2.26953125" style="86" hidden="1"/>
    <col min="14342" max="14348" width="2.36328125" style="86" hidden="1"/>
    <col min="14349" max="14358" width="2.26953125" style="86" hidden="1"/>
    <col min="14359" max="14359" width="9" style="86" hidden="1"/>
    <col min="14360" max="14360" width="1.453125" style="86" hidden="1"/>
    <col min="14361" max="14573" width="9" style="86" hidden="1"/>
    <col min="14574" max="14574" width="2.7265625" style="86" hidden="1"/>
    <col min="14575" max="14575" width="4.6328125" style="86" hidden="1"/>
    <col min="14576" max="14576" width="3.6328125" style="86" hidden="1"/>
    <col min="14577" max="14577" width="7.6328125" style="86" hidden="1"/>
    <col min="14578" max="14578" width="10.6328125" style="86" hidden="1"/>
    <col min="14579" max="14580" width="4.90625" style="86" hidden="1"/>
    <col min="14581" max="14581" width="8.453125" style="86" hidden="1"/>
    <col min="14582" max="14582" width="5.26953125" style="86" hidden="1"/>
    <col min="14583" max="14583" width="3.36328125" style="86" hidden="1"/>
    <col min="14584" max="14584" width="5.7265625" style="86" hidden="1"/>
    <col min="14585" max="14591" width="2.90625" style="86" hidden="1"/>
    <col min="14592" max="14592" width="9" style="86" hidden="1"/>
    <col min="14593" max="14593" width="2.36328125" style="86" hidden="1"/>
    <col min="14594" max="14597" width="2.26953125" style="86" hidden="1"/>
    <col min="14598" max="14604" width="2.36328125" style="86" hidden="1"/>
    <col min="14605" max="14614" width="2.26953125" style="86" hidden="1"/>
    <col min="14615" max="14615" width="9" style="86" hidden="1"/>
    <col min="14616" max="14616" width="1.453125" style="86" hidden="1"/>
    <col min="14617" max="14829" width="9" style="86" hidden="1"/>
    <col min="14830" max="14830" width="2.7265625" style="86" hidden="1"/>
    <col min="14831" max="14831" width="4.6328125" style="86" hidden="1"/>
    <col min="14832" max="14832" width="3.6328125" style="86" hidden="1"/>
    <col min="14833" max="14833" width="7.6328125" style="86" hidden="1"/>
    <col min="14834" max="14834" width="10.6328125" style="86" hidden="1"/>
    <col min="14835" max="14836" width="4.90625" style="86" hidden="1"/>
    <col min="14837" max="14837" width="8.453125" style="86" hidden="1"/>
    <col min="14838" max="14838" width="5.26953125" style="86" hidden="1"/>
    <col min="14839" max="14839" width="3.36328125" style="86" hidden="1"/>
    <col min="14840" max="14840" width="5.7265625" style="86" hidden="1"/>
    <col min="14841" max="14847" width="2.90625" style="86" hidden="1"/>
    <col min="14848" max="14848" width="9" style="86" hidden="1"/>
    <col min="14849" max="14849" width="2.36328125" style="86" hidden="1"/>
    <col min="14850" max="14853" width="2.26953125" style="86" hidden="1"/>
    <col min="14854" max="14860" width="2.36328125" style="86" hidden="1"/>
    <col min="14861" max="14870" width="2.26953125" style="86" hidden="1"/>
    <col min="14871" max="14871" width="9" style="86" hidden="1"/>
    <col min="14872" max="14872" width="1.453125" style="86" hidden="1"/>
    <col min="14873" max="15085" width="9" style="86" hidden="1"/>
    <col min="15086" max="15086" width="2.7265625" style="86" hidden="1"/>
    <col min="15087" max="15087" width="4.6328125" style="86" hidden="1"/>
    <col min="15088" max="15088" width="3.6328125" style="86" hidden="1"/>
    <col min="15089" max="15089" width="7.6328125" style="86" hidden="1"/>
    <col min="15090" max="15090" width="10.6328125" style="86" hidden="1"/>
    <col min="15091" max="15092" width="4.90625" style="86" hidden="1"/>
    <col min="15093" max="15093" width="8.453125" style="86" hidden="1"/>
    <col min="15094" max="15094" width="5.26953125" style="86" hidden="1"/>
    <col min="15095" max="15095" width="3.36328125" style="86" hidden="1"/>
    <col min="15096" max="15096" width="5.7265625" style="86" hidden="1"/>
    <col min="15097" max="15103" width="2.90625" style="86" hidden="1"/>
    <col min="15104" max="15104" width="9" style="86" hidden="1"/>
    <col min="15105" max="15105" width="2.36328125" style="86" hidden="1"/>
    <col min="15106" max="15109" width="2.26953125" style="86" hidden="1"/>
    <col min="15110" max="15116" width="2.36328125" style="86" hidden="1"/>
    <col min="15117" max="15126" width="2.26953125" style="86" hidden="1"/>
    <col min="15127" max="15127" width="9" style="86" hidden="1"/>
    <col min="15128" max="15128" width="1.453125" style="86" hidden="1"/>
    <col min="15129" max="15341" width="9" style="86" hidden="1"/>
    <col min="15342" max="15342" width="2.7265625" style="86" hidden="1"/>
    <col min="15343" max="15343" width="4.6328125" style="86" hidden="1"/>
    <col min="15344" max="15344" width="3.6328125" style="86" hidden="1"/>
    <col min="15345" max="15345" width="7.6328125" style="86" hidden="1"/>
    <col min="15346" max="15346" width="10.6328125" style="86" hidden="1"/>
    <col min="15347" max="15348" width="4.90625" style="86" hidden="1"/>
    <col min="15349" max="15349" width="8.453125" style="86" hidden="1"/>
    <col min="15350" max="15350" width="5.26953125" style="86" hidden="1"/>
    <col min="15351" max="15351" width="3.36328125" style="86" hidden="1"/>
    <col min="15352" max="15352" width="5.7265625" style="86" hidden="1"/>
    <col min="15353" max="15359" width="2.90625" style="86" hidden="1"/>
    <col min="15360" max="15360" width="9" style="86" hidden="1"/>
    <col min="15361" max="15361" width="2.36328125" style="86" hidden="1"/>
    <col min="15362" max="15365" width="2.26953125" style="86" hidden="1"/>
    <col min="15366" max="15372" width="2.36328125" style="86" hidden="1"/>
    <col min="15373" max="15382" width="2.26953125" style="86" hidden="1"/>
    <col min="15383" max="15383" width="9" style="86" hidden="1"/>
    <col min="15384" max="15384" width="1.453125" style="86" hidden="1"/>
    <col min="15385" max="15597" width="9" style="86" hidden="1"/>
    <col min="15598" max="15598" width="2.7265625" style="86" hidden="1"/>
    <col min="15599" max="15599" width="4.6328125" style="86" hidden="1"/>
    <col min="15600" max="15600" width="3.6328125" style="86" hidden="1"/>
    <col min="15601" max="15601" width="7.6328125" style="86" hidden="1"/>
    <col min="15602" max="15602" width="10.6328125" style="86" hidden="1"/>
    <col min="15603" max="15604" width="4.90625" style="86" hidden="1"/>
    <col min="15605" max="15605" width="8.453125" style="86" hidden="1"/>
    <col min="15606" max="15606" width="5.26953125" style="86" hidden="1"/>
    <col min="15607" max="15607" width="3.36328125" style="86" hidden="1"/>
    <col min="15608" max="15608" width="5.7265625" style="86" hidden="1"/>
    <col min="15609" max="15615" width="2.90625" style="86" hidden="1"/>
    <col min="15616" max="15616" width="9" style="86" hidden="1"/>
    <col min="15617" max="15617" width="2.36328125" style="86" hidden="1"/>
    <col min="15618" max="15621" width="2.26953125" style="86" hidden="1"/>
    <col min="15622" max="15628" width="2.36328125" style="86" hidden="1"/>
    <col min="15629" max="15638" width="2.26953125" style="86" hidden="1"/>
    <col min="15639" max="15639" width="9" style="86" hidden="1"/>
    <col min="15640" max="15640" width="1.453125" style="86" hidden="1"/>
    <col min="15641" max="15853" width="9" style="86" hidden="1"/>
    <col min="15854" max="15854" width="2.7265625" style="86" hidden="1"/>
    <col min="15855" max="15855" width="4.6328125" style="86" hidden="1"/>
    <col min="15856" max="15856" width="3.6328125" style="86" hidden="1"/>
    <col min="15857" max="15857" width="7.6328125" style="86" hidden="1"/>
    <col min="15858" max="15858" width="10.6328125" style="86" hidden="1"/>
    <col min="15859" max="15860" width="4.90625" style="86" hidden="1"/>
    <col min="15861" max="15861" width="8.453125" style="86" hidden="1"/>
    <col min="15862" max="15862" width="5.26953125" style="86" hidden="1"/>
    <col min="15863" max="15863" width="3.36328125" style="86" hidden="1"/>
    <col min="15864" max="15864" width="5.7265625" style="86" hidden="1"/>
    <col min="15865" max="15871" width="2.90625" style="86" hidden="1"/>
    <col min="15872" max="15872" width="9" style="86" hidden="1"/>
    <col min="15873" max="15873" width="2.36328125" style="86" hidden="1"/>
    <col min="15874" max="15877" width="2.26953125" style="86" hidden="1"/>
    <col min="15878" max="15884" width="2.36328125" style="86" hidden="1"/>
    <col min="15885" max="15894" width="2.26953125" style="86" hidden="1"/>
    <col min="15895" max="15895" width="9" style="86" hidden="1"/>
    <col min="15896" max="15896" width="1.453125" style="86" hidden="1"/>
    <col min="15897" max="16109" width="9" style="86" hidden="1"/>
    <col min="16110" max="16110" width="2.7265625" style="86" hidden="1"/>
    <col min="16111" max="16111" width="4.6328125" style="86" hidden="1"/>
    <col min="16112" max="16112" width="3.6328125" style="86" hidden="1"/>
    <col min="16113" max="16113" width="7.6328125" style="86" hidden="1"/>
    <col min="16114" max="16114" width="10.6328125" style="86" hidden="1"/>
    <col min="16115" max="16116" width="4.90625" style="86" hidden="1"/>
    <col min="16117" max="16117" width="8.453125" style="86" hidden="1"/>
    <col min="16118" max="16118" width="5.26953125" style="86" hidden="1"/>
    <col min="16119" max="16119" width="3.36328125" style="86" hidden="1"/>
    <col min="16120" max="16120" width="5.7265625" style="86" hidden="1"/>
    <col min="16121" max="16127" width="2.90625" style="86" hidden="1"/>
    <col min="16128" max="16128" width="9" style="86" hidden="1"/>
    <col min="16129" max="16129" width="2.36328125" style="86" hidden="1"/>
    <col min="16130" max="16133" width="2.26953125" style="86" hidden="1"/>
    <col min="16134" max="16140" width="2.36328125" style="86" hidden="1"/>
    <col min="16141" max="16150" width="2.26953125" style="86" hidden="1"/>
    <col min="16151" max="16151" width="9" style="86" hidden="1"/>
    <col min="16152" max="16152" width="1.453125" style="86" hidden="1"/>
    <col min="16153" max="16384" width="9" style="86" hidden="1"/>
  </cols>
  <sheetData>
    <row r="1" spans="1:45" ht="12.5" thickBot="1">
      <c r="D1" s="732" t="s">
        <v>523</v>
      </c>
      <c r="E1" s="732"/>
      <c r="F1" s="732"/>
      <c r="G1" s="732"/>
    </row>
    <row r="2" spans="1:45" ht="9" customHeight="1">
      <c r="A2" s="733" t="s">
        <v>552</v>
      </c>
      <c r="B2" s="733"/>
      <c r="C2" s="733"/>
      <c r="D2" s="734" t="s">
        <v>524</v>
      </c>
      <c r="E2" s="736" t="s">
        <v>946</v>
      </c>
      <c r="F2" s="737"/>
      <c r="G2" s="738"/>
      <c r="H2" s="740" t="s">
        <v>553</v>
      </c>
      <c r="I2" s="741"/>
      <c r="J2" s="741"/>
      <c r="K2" s="741"/>
      <c r="L2" s="741"/>
      <c r="M2" s="741"/>
      <c r="N2" s="741"/>
      <c r="O2" s="741"/>
      <c r="P2" s="741"/>
      <c r="Q2" s="741"/>
      <c r="R2" s="741"/>
      <c r="S2" s="741"/>
      <c r="T2" s="741"/>
      <c r="U2" s="741"/>
      <c r="V2" s="741"/>
      <c r="W2" s="741"/>
      <c r="X2" s="741"/>
      <c r="Y2" s="741"/>
      <c r="Z2" s="741"/>
      <c r="AA2" s="741"/>
      <c r="AB2" s="741"/>
      <c r="AC2" s="741"/>
      <c r="AD2" s="741"/>
      <c r="AE2" s="741"/>
      <c r="AF2" s="741"/>
      <c r="AG2" s="741"/>
      <c r="AH2" s="741"/>
      <c r="AI2" s="741"/>
      <c r="AJ2" s="741"/>
      <c r="AK2" s="741"/>
      <c r="AL2" s="741"/>
      <c r="AM2" s="741"/>
      <c r="AN2" s="741"/>
      <c r="AO2" s="741"/>
      <c r="AP2" s="741"/>
    </row>
    <row r="3" spans="1:45" ht="9" customHeight="1" thickBot="1">
      <c r="C3" s="87"/>
      <c r="D3" s="735"/>
      <c r="E3" s="665"/>
      <c r="F3" s="739"/>
      <c r="G3" s="666"/>
      <c r="H3" s="740"/>
      <c r="I3" s="741"/>
      <c r="J3" s="741"/>
      <c r="K3" s="741"/>
      <c r="L3" s="741"/>
      <c r="M3" s="741"/>
      <c r="N3" s="741"/>
      <c r="O3" s="741"/>
      <c r="P3" s="741"/>
      <c r="Q3" s="741"/>
      <c r="R3" s="741"/>
      <c r="S3" s="741"/>
      <c r="T3" s="741"/>
      <c r="U3" s="741"/>
      <c r="V3" s="741"/>
      <c r="W3" s="741"/>
      <c r="X3" s="741"/>
      <c r="Y3" s="741"/>
      <c r="Z3" s="741"/>
      <c r="AA3" s="741"/>
      <c r="AB3" s="741"/>
      <c r="AC3" s="741"/>
      <c r="AD3" s="741"/>
      <c r="AE3" s="741"/>
      <c r="AF3" s="741"/>
      <c r="AG3" s="741"/>
      <c r="AH3" s="741"/>
      <c r="AI3" s="741"/>
      <c r="AJ3" s="741"/>
      <c r="AK3" s="741"/>
      <c r="AL3" s="741"/>
      <c r="AM3" s="741"/>
      <c r="AN3" s="741"/>
      <c r="AO3" s="741"/>
      <c r="AP3" s="741"/>
    </row>
    <row r="4" spans="1:45" ht="9" customHeight="1">
      <c r="A4" s="703" t="s">
        <v>554</v>
      </c>
      <c r="B4" s="707"/>
      <c r="C4" s="744" t="str">
        <f>IF(AND(入力フォーム!J8&gt;=2,入力フォーム!J8&lt;=5),"第62回 大分県吹奏楽コンクール","第38回大分県小学生バンドフェスティバル")</f>
        <v>第38回大分県小学生バンドフェスティバル</v>
      </c>
      <c r="D4" s="745"/>
      <c r="E4" s="745"/>
      <c r="F4" s="745"/>
      <c r="G4" s="746"/>
      <c r="H4" s="751" t="s">
        <v>525</v>
      </c>
      <c r="I4" s="754" t="s">
        <v>898</v>
      </c>
      <c r="J4" s="737"/>
      <c r="K4" s="737"/>
      <c r="L4" s="737"/>
      <c r="M4" s="737"/>
      <c r="N4" s="737"/>
      <c r="O4" s="737"/>
      <c r="P4" s="737"/>
      <c r="Q4" s="737"/>
      <c r="R4" s="738"/>
      <c r="S4" s="758" t="s">
        <v>526</v>
      </c>
      <c r="T4" s="758"/>
      <c r="U4" s="759"/>
      <c r="V4" s="726" t="s">
        <v>527</v>
      </c>
      <c r="W4" s="727"/>
      <c r="X4" s="727"/>
      <c r="Y4" s="728"/>
      <c r="Z4" s="762" t="s">
        <v>528</v>
      </c>
      <c r="AA4" s="763"/>
      <c r="AB4" s="763"/>
      <c r="AC4" s="763"/>
      <c r="AD4" s="764"/>
      <c r="AE4" s="768" t="s">
        <v>555</v>
      </c>
      <c r="AF4" s="120"/>
      <c r="AG4" s="607"/>
      <c r="AH4" s="771"/>
      <c r="AI4" s="771"/>
      <c r="AJ4" s="771"/>
      <c r="AK4" s="771"/>
      <c r="AL4" s="771"/>
      <c r="AM4" s="771"/>
      <c r="AN4" s="771"/>
      <c r="AO4" s="608"/>
      <c r="AP4" s="88"/>
    </row>
    <row r="5" spans="1:45" ht="9" customHeight="1">
      <c r="A5" s="742"/>
      <c r="B5" s="743"/>
      <c r="C5" s="747"/>
      <c r="D5" s="745"/>
      <c r="E5" s="745"/>
      <c r="F5" s="745"/>
      <c r="G5" s="746"/>
      <c r="H5" s="752"/>
      <c r="I5" s="755"/>
      <c r="J5" s="756"/>
      <c r="K5" s="756"/>
      <c r="L5" s="756"/>
      <c r="M5" s="756"/>
      <c r="N5" s="756"/>
      <c r="O5" s="756"/>
      <c r="P5" s="756"/>
      <c r="Q5" s="756"/>
      <c r="R5" s="757"/>
      <c r="S5" s="760"/>
      <c r="T5" s="760"/>
      <c r="U5" s="761"/>
      <c r="V5" s="729"/>
      <c r="W5" s="730"/>
      <c r="X5" s="730"/>
      <c r="Y5" s="731"/>
      <c r="Z5" s="765"/>
      <c r="AA5" s="766"/>
      <c r="AB5" s="766"/>
      <c r="AC5" s="766"/>
      <c r="AD5" s="767"/>
      <c r="AE5" s="769"/>
      <c r="AF5" s="121"/>
      <c r="AG5" s="609"/>
      <c r="AH5" s="772"/>
      <c r="AI5" s="772"/>
      <c r="AJ5" s="772"/>
      <c r="AK5" s="772"/>
      <c r="AL5" s="772"/>
      <c r="AM5" s="772"/>
      <c r="AN5" s="772"/>
      <c r="AO5" s="610"/>
      <c r="AP5" s="88"/>
    </row>
    <row r="6" spans="1:45" ht="9" customHeight="1">
      <c r="A6" s="705"/>
      <c r="B6" s="697"/>
      <c r="C6" s="748"/>
      <c r="D6" s="749"/>
      <c r="E6" s="749"/>
      <c r="F6" s="749"/>
      <c r="G6" s="750"/>
      <c r="H6" s="753"/>
      <c r="I6" s="665"/>
      <c r="J6" s="739"/>
      <c r="K6" s="739"/>
      <c r="L6" s="739"/>
      <c r="M6" s="739"/>
      <c r="N6" s="739"/>
      <c r="O6" s="739"/>
      <c r="P6" s="739"/>
      <c r="Q6" s="739"/>
      <c r="R6" s="666"/>
      <c r="S6" s="758" t="s">
        <v>529</v>
      </c>
      <c r="T6" s="758"/>
      <c r="U6" s="759"/>
      <c r="V6" s="726" t="s">
        <v>12</v>
      </c>
      <c r="W6" s="775"/>
      <c r="X6" s="775"/>
      <c r="Y6" s="776"/>
      <c r="Z6" s="780" t="s">
        <v>530</v>
      </c>
      <c r="AA6" s="781"/>
      <c r="AB6" s="781"/>
      <c r="AC6" s="781"/>
      <c r="AD6" s="782"/>
      <c r="AE6" s="769"/>
      <c r="AF6" s="121"/>
      <c r="AG6" s="609"/>
      <c r="AH6" s="772"/>
      <c r="AI6" s="772"/>
      <c r="AJ6" s="772"/>
      <c r="AK6" s="772"/>
      <c r="AL6" s="772"/>
      <c r="AM6" s="772"/>
      <c r="AN6" s="772"/>
      <c r="AO6" s="610"/>
      <c r="AP6" s="88"/>
    </row>
    <row r="7" spans="1:45" ht="12" customHeight="1">
      <c r="A7" s="791" t="s">
        <v>531</v>
      </c>
      <c r="B7" s="792"/>
      <c r="C7" s="723" t="str">
        <f>IF(AND(入力フォーム!J8&gt;=2,入力フォーム!J8&lt;=5),"自　2025年 7月24日
至　2025年 7月27日","自　2025年 7月27日
至　2025年 7月27日")</f>
        <v>自　2025年 7月27日
至　2025年 7月27日</v>
      </c>
      <c r="D7" s="724"/>
      <c r="E7" s="724"/>
      <c r="F7" s="684">
        <f>IF(AND(入力フォーム!J8&gt;=2,入力フォーム!J8&lt;=5),4,1)</f>
        <v>1</v>
      </c>
      <c r="G7" s="694" t="s">
        <v>556</v>
      </c>
      <c r="H7" s="680" t="s">
        <v>532</v>
      </c>
      <c r="I7" s="683" t="s">
        <v>947</v>
      </c>
      <c r="J7" s="684"/>
      <c r="K7" s="684"/>
      <c r="L7" s="684"/>
      <c r="M7" s="684"/>
      <c r="N7" s="684"/>
      <c r="O7" s="684"/>
      <c r="P7" s="684"/>
      <c r="Q7" s="684"/>
      <c r="R7" s="685"/>
      <c r="S7" s="760"/>
      <c r="T7" s="760"/>
      <c r="U7" s="761"/>
      <c r="V7" s="777"/>
      <c r="W7" s="778"/>
      <c r="X7" s="778"/>
      <c r="Y7" s="779"/>
      <c r="Z7" s="783"/>
      <c r="AA7" s="784"/>
      <c r="AB7" s="784"/>
      <c r="AC7" s="784"/>
      <c r="AD7" s="785"/>
      <c r="AE7" s="770"/>
      <c r="AF7" s="121"/>
      <c r="AG7" s="609"/>
      <c r="AH7" s="772"/>
      <c r="AI7" s="772"/>
      <c r="AJ7" s="772"/>
      <c r="AK7" s="772"/>
      <c r="AL7" s="772"/>
      <c r="AM7" s="772"/>
      <c r="AN7" s="772"/>
      <c r="AO7" s="610"/>
      <c r="AP7" s="88"/>
    </row>
    <row r="8" spans="1:45" ht="12" customHeight="1">
      <c r="A8" s="791"/>
      <c r="B8" s="792"/>
      <c r="C8" s="795"/>
      <c r="D8" s="796"/>
      <c r="E8" s="796"/>
      <c r="F8" s="687"/>
      <c r="G8" s="743"/>
      <c r="H8" s="681"/>
      <c r="I8" s="686"/>
      <c r="J8" s="687"/>
      <c r="K8" s="687"/>
      <c r="L8" s="687"/>
      <c r="M8" s="687"/>
      <c r="N8" s="687"/>
      <c r="O8" s="687"/>
      <c r="P8" s="687"/>
      <c r="Q8" s="687"/>
      <c r="R8" s="688"/>
      <c r="S8" s="758" t="s">
        <v>533</v>
      </c>
      <c r="T8" s="758"/>
      <c r="U8" s="759"/>
      <c r="V8" s="726" t="s">
        <v>6</v>
      </c>
      <c r="W8" s="775"/>
      <c r="X8" s="775"/>
      <c r="Y8" s="776"/>
      <c r="Z8" s="783"/>
      <c r="AA8" s="784"/>
      <c r="AB8" s="784"/>
      <c r="AC8" s="784"/>
      <c r="AD8" s="785"/>
      <c r="AE8" s="789" t="s">
        <v>534</v>
      </c>
      <c r="AF8" s="122"/>
      <c r="AG8" s="609"/>
      <c r="AH8" s="772"/>
      <c r="AI8" s="772"/>
      <c r="AJ8" s="772"/>
      <c r="AK8" s="772"/>
      <c r="AL8" s="772"/>
      <c r="AM8" s="772"/>
      <c r="AN8" s="772"/>
      <c r="AO8" s="610"/>
      <c r="AP8" s="88"/>
    </row>
    <row r="9" spans="1:45" ht="12" customHeight="1" thickBot="1">
      <c r="A9" s="793"/>
      <c r="B9" s="794"/>
      <c r="C9" s="797"/>
      <c r="D9" s="798"/>
      <c r="E9" s="798"/>
      <c r="F9" s="690"/>
      <c r="G9" s="799"/>
      <c r="H9" s="682"/>
      <c r="I9" s="689"/>
      <c r="J9" s="690"/>
      <c r="K9" s="690"/>
      <c r="L9" s="690"/>
      <c r="M9" s="690"/>
      <c r="N9" s="690"/>
      <c r="O9" s="690"/>
      <c r="P9" s="690"/>
      <c r="Q9" s="690"/>
      <c r="R9" s="691"/>
      <c r="S9" s="760"/>
      <c r="T9" s="760"/>
      <c r="U9" s="761"/>
      <c r="V9" s="777"/>
      <c r="W9" s="778"/>
      <c r="X9" s="778"/>
      <c r="Y9" s="779"/>
      <c r="Z9" s="786"/>
      <c r="AA9" s="787"/>
      <c r="AB9" s="787"/>
      <c r="AC9" s="787"/>
      <c r="AD9" s="788"/>
      <c r="AE9" s="790"/>
      <c r="AF9" s="123"/>
      <c r="AG9" s="640"/>
      <c r="AH9" s="773"/>
      <c r="AI9" s="773"/>
      <c r="AJ9" s="773"/>
      <c r="AK9" s="773"/>
      <c r="AL9" s="773"/>
      <c r="AM9" s="773"/>
      <c r="AN9" s="773"/>
      <c r="AO9" s="774"/>
      <c r="AP9" s="88"/>
    </row>
    <row r="10" spans="1:45" ht="9" customHeight="1" thickBot="1">
      <c r="A10" s="89"/>
      <c r="B10" s="89"/>
    </row>
    <row r="11" spans="1:45" ht="13">
      <c r="A11" s="703" t="s">
        <v>535</v>
      </c>
      <c r="B11" s="704"/>
      <c r="C11" s="704"/>
      <c r="D11" s="704"/>
      <c r="E11" s="704"/>
      <c r="F11" s="704"/>
      <c r="G11" s="706" t="s">
        <v>536</v>
      </c>
      <c r="H11" s="704"/>
      <c r="I11" s="707"/>
      <c r="J11" s="704" t="s">
        <v>537</v>
      </c>
      <c r="K11" s="707"/>
      <c r="L11" s="706" t="s">
        <v>538</v>
      </c>
      <c r="M11" s="704"/>
      <c r="N11" s="704"/>
      <c r="O11" s="704"/>
      <c r="P11" s="704"/>
      <c r="Q11" s="707"/>
      <c r="R11" s="708" t="s">
        <v>539</v>
      </c>
      <c r="S11" s="709"/>
      <c r="T11" s="710"/>
      <c r="U11" s="714" t="s">
        <v>540</v>
      </c>
      <c r="V11" s="715"/>
      <c r="W11" s="714" t="s">
        <v>541</v>
      </c>
      <c r="X11" s="718"/>
      <c r="Y11" s="721" t="s">
        <v>561</v>
      </c>
      <c r="Z11" s="723" t="s">
        <v>542</v>
      </c>
      <c r="AA11" s="724"/>
      <c r="AB11" s="724"/>
      <c r="AC11" s="724"/>
      <c r="AD11" s="724"/>
      <c r="AE11" s="725"/>
      <c r="AF11" s="124"/>
      <c r="AG11" s="692" t="s">
        <v>543</v>
      </c>
      <c r="AH11" s="693"/>
      <c r="AI11" s="693"/>
      <c r="AJ11" s="693"/>
      <c r="AK11" s="693"/>
      <c r="AL11" s="693"/>
      <c r="AM11" s="693"/>
      <c r="AN11" s="694"/>
      <c r="AO11" s="90"/>
      <c r="AP11" s="609"/>
    </row>
    <row r="12" spans="1:45" ht="10" customHeight="1">
      <c r="A12" s="705"/>
      <c r="B12" s="696"/>
      <c r="C12" s="696"/>
      <c r="D12" s="696"/>
      <c r="E12" s="696"/>
      <c r="F12" s="696"/>
      <c r="G12" s="695"/>
      <c r="H12" s="696"/>
      <c r="I12" s="697"/>
      <c r="J12" s="696"/>
      <c r="K12" s="697"/>
      <c r="L12" s="695"/>
      <c r="M12" s="696"/>
      <c r="N12" s="696"/>
      <c r="O12" s="696"/>
      <c r="P12" s="696"/>
      <c r="Q12" s="697"/>
      <c r="R12" s="711"/>
      <c r="S12" s="712"/>
      <c r="T12" s="713"/>
      <c r="U12" s="716"/>
      <c r="V12" s="717"/>
      <c r="W12" s="719"/>
      <c r="X12" s="720"/>
      <c r="Y12" s="722"/>
      <c r="Z12" s="698" t="s">
        <v>557</v>
      </c>
      <c r="AA12" s="699"/>
      <c r="AB12" s="699"/>
      <c r="AC12" s="699"/>
      <c r="AD12" s="699"/>
      <c r="AE12" s="700"/>
      <c r="AF12" s="125"/>
      <c r="AG12" s="695"/>
      <c r="AH12" s="696"/>
      <c r="AI12" s="696"/>
      <c r="AJ12" s="696"/>
      <c r="AK12" s="696"/>
      <c r="AL12" s="696"/>
      <c r="AM12" s="696"/>
      <c r="AN12" s="697"/>
      <c r="AO12" s="91"/>
      <c r="AP12" s="609"/>
    </row>
    <row r="13" spans="1:45" ht="19.5" customHeight="1">
      <c r="A13" s="643">
        <v>1</v>
      </c>
      <c r="B13" s="645" t="str">
        <f>IF(AND(入力フォーム!J8&gt;=2,入力フォーム!J8&lt;=5),入力フォーム!C50,IF('入力フォーム （小学生BFS）'!C35="","",'入力フォーム （小学生BFS）'!C35))</f>
        <v/>
      </c>
      <c r="C13" s="646"/>
      <c r="D13" s="646"/>
      <c r="E13" s="646"/>
      <c r="F13" s="647"/>
      <c r="G13" s="648"/>
      <c r="H13" s="649"/>
      <c r="I13" s="650"/>
      <c r="J13" s="701" t="s">
        <v>544</v>
      </c>
      <c r="K13" s="92" t="s">
        <v>545</v>
      </c>
      <c r="L13" s="653" t="str">
        <f>IF(AND(入力フォーム!J8&gt;=2,入力フォーム!J8&lt;=5),IF(入力フォーム!C69="","",入力フォーム!C69),IF('入力フォーム （小学生BFS）'!C54="","",'入力フォーム （小学生BFS）'!C54))</f>
        <v/>
      </c>
      <c r="M13" s="654"/>
      <c r="N13" s="654"/>
      <c r="O13" s="654"/>
      <c r="P13" s="654"/>
      <c r="Q13" s="655"/>
      <c r="R13" s="599" t="str">
        <f>IF(AND(入力フォーム!J8&gt;=2,入力フォーム!J8&lt;=5),IF(入力フォーム!$B$18="","団体名未入力",入力フォーム!$B$18),IF('入力フォーム （小学生BFS）'!B9="","団体名未入力",'入力フォーム （小学生BFS）'!B9))</f>
        <v>団体名未入力</v>
      </c>
      <c r="S13" s="600"/>
      <c r="T13" s="601"/>
      <c r="U13" s="607" t="str">
        <f>IF(AND(入力フォーム!J8&gt;=2,入力フォーム!J8&lt;=5),IF(入力フォーム!H52="","",IF(入力フォーム!C53="",入力フォーム!H52,入力フォーム!H53)),IF('入力フォーム （小学生BFS）'!H37="","",IF('入力フォーム （小学生BFS）'!C38="",'入力フォーム （小学生BFS）'!H37,'入力フォーム （小学生BFS）'!H38)))</f>
        <v/>
      </c>
      <c r="V13" s="608"/>
      <c r="W13" s="634" t="str">
        <f>IF(B13="","",1)</f>
        <v/>
      </c>
      <c r="X13" s="636" t="s">
        <v>562</v>
      </c>
      <c r="Y13" s="93"/>
      <c r="Z13" s="641"/>
      <c r="AA13" s="626"/>
      <c r="AB13" s="630"/>
      <c r="AC13" s="628"/>
      <c r="AD13" s="626"/>
      <c r="AE13" s="630"/>
      <c r="AF13" s="126"/>
      <c r="AG13" s="641"/>
      <c r="AH13" s="626"/>
      <c r="AI13" s="626"/>
      <c r="AJ13" s="626"/>
      <c r="AK13" s="626"/>
      <c r="AL13" s="626"/>
      <c r="AM13" s="626"/>
      <c r="AN13" s="630"/>
      <c r="AO13" s="632"/>
      <c r="AP13" s="609"/>
    </row>
    <row r="14" spans="1:45" ht="19.5" customHeight="1">
      <c r="A14" s="643"/>
      <c r="B14" s="668" t="str">
        <f>IF(AND(入力フォーム!J8&gt;=2,入力フォーム!J8&lt;=5),IF(入力フォーム!C53="","",入力フォーム!C53),IF('入力フォーム （小学生BFS）'!C38="","",'入力フォーム （小学生BFS）'!C38))</f>
        <v/>
      </c>
      <c r="C14" s="669"/>
      <c r="D14" s="669"/>
      <c r="E14" s="669"/>
      <c r="F14" s="670"/>
      <c r="G14" s="671"/>
      <c r="H14" s="672"/>
      <c r="I14" s="673"/>
      <c r="J14" s="702"/>
      <c r="K14" s="94" t="s">
        <v>546</v>
      </c>
      <c r="L14" s="674" t="str">
        <f>IF(AND(入力フォーム!J8&gt;=2,入力フォーム!J8&lt;=5),IF(入力フォーム!C71="","",入力フォーム!C71),IF('入力フォーム （小学生BFS）'!C56="","",'入力フォーム （小学生BFS）'!C56))</f>
        <v/>
      </c>
      <c r="M14" s="675"/>
      <c r="N14" s="675"/>
      <c r="O14" s="675"/>
      <c r="P14" s="675"/>
      <c r="Q14" s="676"/>
      <c r="R14" s="596" t="str">
        <f>IF(AND(入力フォーム!J8&gt;=2,入力フォーム!J8&lt;=5),IF(入力フォーム!$B$20="","（　　　　　　　　　　　）",入力フォーム!$B$20),"（　　　　　　　　　　　）")</f>
        <v>（　　　　　　　　　　　）</v>
      </c>
      <c r="S14" s="597"/>
      <c r="T14" s="598"/>
      <c r="U14" s="605" t="s">
        <v>563</v>
      </c>
      <c r="V14" s="606"/>
      <c r="W14" s="665"/>
      <c r="X14" s="666"/>
      <c r="Y14" s="95"/>
      <c r="Z14" s="642"/>
      <c r="AA14" s="627"/>
      <c r="AB14" s="631"/>
      <c r="AC14" s="629"/>
      <c r="AD14" s="627"/>
      <c r="AE14" s="631"/>
      <c r="AF14" s="127"/>
      <c r="AG14" s="642"/>
      <c r="AH14" s="627"/>
      <c r="AI14" s="627"/>
      <c r="AJ14" s="627"/>
      <c r="AK14" s="627"/>
      <c r="AL14" s="627"/>
      <c r="AM14" s="627"/>
      <c r="AN14" s="631"/>
      <c r="AO14" s="633"/>
      <c r="AP14" s="609"/>
      <c r="AS14" s="129"/>
    </row>
    <row r="15" spans="1:45" ht="19.5" customHeight="1">
      <c r="A15" s="679">
        <v>2</v>
      </c>
      <c r="B15" s="645" t="str">
        <f>IF(AND(入力フォーム!J8&gt;=2,入力フォーム!J8&lt;=5),IF(B16="","",入力フォーム!C50),IF(B16="","",'入力フォーム （小学生BFS）'!C35))</f>
        <v/>
      </c>
      <c r="C15" s="646"/>
      <c r="D15" s="646"/>
      <c r="E15" s="646"/>
      <c r="F15" s="647"/>
      <c r="G15" s="648"/>
      <c r="H15" s="649"/>
      <c r="I15" s="650"/>
      <c r="J15" s="651" t="s">
        <v>544</v>
      </c>
      <c r="K15" s="92" t="s">
        <v>545</v>
      </c>
      <c r="L15" s="653" t="str">
        <f>IF(B15="","",L13)</f>
        <v/>
      </c>
      <c r="M15" s="654"/>
      <c r="N15" s="654"/>
      <c r="O15" s="654"/>
      <c r="P15" s="654"/>
      <c r="Q15" s="655"/>
      <c r="R15" s="599" t="str">
        <f>IF(B15="","",R13)</f>
        <v/>
      </c>
      <c r="S15" s="600"/>
      <c r="T15" s="601"/>
      <c r="U15" s="609" t="str">
        <f>IF(AND(入力フォーム!J8&gt;=2,入力フォーム!J8&lt;=5),IF(B15="","",IF(入力フォーム!H54="","",入力フォーム!H54)),IF(B15="","",IF('入力フォーム （小学生BFS）'!H39="","",'入力フォーム （小学生BFS）'!H39)))</f>
        <v/>
      </c>
      <c r="V15" s="610"/>
      <c r="W15" s="634" t="str">
        <f t="shared" ref="W15" si="0">IF(B15="","",1)</f>
        <v/>
      </c>
      <c r="X15" s="636" t="s">
        <v>562</v>
      </c>
      <c r="Y15" s="93"/>
      <c r="Z15" s="641"/>
      <c r="AA15" s="626"/>
      <c r="AB15" s="630"/>
      <c r="AC15" s="628"/>
      <c r="AD15" s="626"/>
      <c r="AE15" s="630"/>
      <c r="AF15" s="126"/>
      <c r="AG15" s="607"/>
      <c r="AH15" s="624"/>
      <c r="AI15" s="624"/>
      <c r="AJ15" s="624"/>
      <c r="AK15" s="624"/>
      <c r="AL15" s="626"/>
      <c r="AM15" s="628"/>
      <c r="AN15" s="630"/>
      <c r="AO15" s="632"/>
      <c r="AP15" s="609"/>
    </row>
    <row r="16" spans="1:45" ht="19.5" customHeight="1">
      <c r="A16" s="643"/>
      <c r="B16" s="668" t="str">
        <f>IF(AND(入力フォーム!J8&gt;=2,入力フォーム!J8&lt;=5),IF(入力フォーム!C54="","",入力フォーム!C54),IF('入力フォーム （小学生BFS）'!C39="","",'入力フォーム （小学生BFS）'!C39))</f>
        <v/>
      </c>
      <c r="C16" s="669"/>
      <c r="D16" s="669"/>
      <c r="E16" s="669"/>
      <c r="F16" s="670"/>
      <c r="G16" s="671"/>
      <c r="H16" s="672"/>
      <c r="I16" s="673"/>
      <c r="J16" s="667"/>
      <c r="K16" s="94" t="s">
        <v>546</v>
      </c>
      <c r="L16" s="674" t="str">
        <f>IF(B15="","",L14)</f>
        <v/>
      </c>
      <c r="M16" s="675"/>
      <c r="N16" s="675"/>
      <c r="O16" s="675"/>
      <c r="P16" s="675"/>
      <c r="Q16" s="676"/>
      <c r="R16" s="596" t="str">
        <f t="shared" ref="R16:R22" si="1">IF(B16="","",R14)</f>
        <v/>
      </c>
      <c r="S16" s="597"/>
      <c r="T16" s="598"/>
      <c r="U16" s="605" t="s">
        <v>563</v>
      </c>
      <c r="V16" s="606"/>
      <c r="W16" s="665"/>
      <c r="X16" s="666"/>
      <c r="Y16" s="95"/>
      <c r="Z16" s="642"/>
      <c r="AA16" s="627"/>
      <c r="AB16" s="631"/>
      <c r="AC16" s="629"/>
      <c r="AD16" s="627"/>
      <c r="AE16" s="631"/>
      <c r="AF16" s="127"/>
      <c r="AG16" s="640"/>
      <c r="AH16" s="625"/>
      <c r="AI16" s="625"/>
      <c r="AJ16" s="625"/>
      <c r="AK16" s="625"/>
      <c r="AL16" s="627"/>
      <c r="AM16" s="629"/>
      <c r="AN16" s="631"/>
      <c r="AO16" s="633"/>
      <c r="AP16" s="609"/>
      <c r="AQ16" s="96"/>
    </row>
    <row r="17" spans="1:43" ht="19.5" customHeight="1">
      <c r="A17" s="643">
        <v>3</v>
      </c>
      <c r="B17" s="645" t="str">
        <f>IF(AND(入力フォーム!J8&gt;=2,入力フォーム!J8&lt;=5),IF(B18="","",入力フォーム!C50),IF(B18="","",'入力フォーム （小学生BFS）'!C35))</f>
        <v/>
      </c>
      <c r="C17" s="646"/>
      <c r="D17" s="646"/>
      <c r="E17" s="646"/>
      <c r="F17" s="647"/>
      <c r="G17" s="648"/>
      <c r="H17" s="649"/>
      <c r="I17" s="650"/>
      <c r="J17" s="651" t="s">
        <v>544</v>
      </c>
      <c r="K17" s="92" t="s">
        <v>545</v>
      </c>
      <c r="L17" s="653" t="str">
        <f>IF(B17="","",L15)</f>
        <v/>
      </c>
      <c r="M17" s="654"/>
      <c r="N17" s="654"/>
      <c r="O17" s="654"/>
      <c r="P17" s="654"/>
      <c r="Q17" s="655"/>
      <c r="R17" s="599" t="str">
        <f t="shared" si="1"/>
        <v/>
      </c>
      <c r="S17" s="600"/>
      <c r="T17" s="601"/>
      <c r="U17" s="609" t="str">
        <f>IF(AND(入力フォーム!J8&gt;=2,入力フォーム!J8&lt;=5),IF(B17="","",IF(入力フォーム!H55="","",入力フォーム!H55)),IF(B17="","",IF('入力フォーム （小学生BFS）'!H40="","",'入力フォーム （小学生BFS）'!H40)))</f>
        <v/>
      </c>
      <c r="V17" s="610"/>
      <c r="W17" s="634" t="str">
        <f t="shared" ref="W17" si="2">IF(B17="","",1)</f>
        <v/>
      </c>
      <c r="X17" s="636" t="s">
        <v>562</v>
      </c>
      <c r="Y17" s="93"/>
      <c r="Z17" s="641"/>
      <c r="AA17" s="626"/>
      <c r="AB17" s="630"/>
      <c r="AC17" s="628"/>
      <c r="AD17" s="626"/>
      <c r="AE17" s="630"/>
      <c r="AF17" s="126"/>
      <c r="AG17" s="607"/>
      <c r="AH17" s="624"/>
      <c r="AI17" s="624"/>
      <c r="AJ17" s="624"/>
      <c r="AK17" s="624"/>
      <c r="AL17" s="626"/>
      <c r="AM17" s="628"/>
      <c r="AN17" s="630"/>
      <c r="AO17" s="632"/>
      <c r="AP17" s="609"/>
    </row>
    <row r="18" spans="1:43" ht="19.5" customHeight="1">
      <c r="A18" s="643"/>
      <c r="B18" s="668" t="str">
        <f>IF(AND(入力フォーム!J8&gt;=2,入力フォーム!J8&lt;=5),IF(入力フォーム!C55="","",入力フォーム!C55),IF('入力フォーム （小学生BFS）'!C40="","",'入力フォーム （小学生BFS）'!C40))</f>
        <v/>
      </c>
      <c r="C18" s="669"/>
      <c r="D18" s="669"/>
      <c r="E18" s="669"/>
      <c r="F18" s="670"/>
      <c r="G18" s="671"/>
      <c r="H18" s="672"/>
      <c r="I18" s="673"/>
      <c r="J18" s="667"/>
      <c r="K18" s="94" t="s">
        <v>546</v>
      </c>
      <c r="L18" s="674" t="str">
        <f>IF(B17="","",L16)</f>
        <v/>
      </c>
      <c r="M18" s="675"/>
      <c r="N18" s="675"/>
      <c r="O18" s="675"/>
      <c r="P18" s="675"/>
      <c r="Q18" s="676"/>
      <c r="R18" s="596" t="str">
        <f t="shared" si="1"/>
        <v/>
      </c>
      <c r="S18" s="597"/>
      <c r="T18" s="598"/>
      <c r="U18" s="605" t="s">
        <v>563</v>
      </c>
      <c r="V18" s="606"/>
      <c r="W18" s="665"/>
      <c r="X18" s="666"/>
      <c r="Y18" s="95"/>
      <c r="Z18" s="642"/>
      <c r="AA18" s="627"/>
      <c r="AB18" s="631"/>
      <c r="AC18" s="629"/>
      <c r="AD18" s="627"/>
      <c r="AE18" s="631"/>
      <c r="AF18" s="127"/>
      <c r="AG18" s="640"/>
      <c r="AH18" s="625"/>
      <c r="AI18" s="625"/>
      <c r="AJ18" s="625"/>
      <c r="AK18" s="625"/>
      <c r="AL18" s="627"/>
      <c r="AM18" s="629"/>
      <c r="AN18" s="631"/>
      <c r="AO18" s="633"/>
      <c r="AP18" s="609"/>
    </row>
    <row r="19" spans="1:43" ht="19.5" customHeight="1">
      <c r="A19" s="643">
        <v>4</v>
      </c>
      <c r="B19" s="645" t="str">
        <f>IF(AND(入力フォーム!J8&gt;=2,入力フォーム!J8&lt;=5),IF(B20="","",入力フォーム!C50),IF(B20="","",'入力フォーム （小学生BFS）'!C35))</f>
        <v/>
      </c>
      <c r="C19" s="646"/>
      <c r="D19" s="646"/>
      <c r="E19" s="646"/>
      <c r="F19" s="647"/>
      <c r="G19" s="648"/>
      <c r="H19" s="649"/>
      <c r="I19" s="650"/>
      <c r="J19" s="651" t="s">
        <v>544</v>
      </c>
      <c r="K19" s="92" t="s">
        <v>545</v>
      </c>
      <c r="L19" s="653" t="str">
        <f>IF(B19="","",L17)</f>
        <v/>
      </c>
      <c r="M19" s="654"/>
      <c r="N19" s="654"/>
      <c r="O19" s="654"/>
      <c r="P19" s="654"/>
      <c r="Q19" s="655"/>
      <c r="R19" s="599" t="str">
        <f t="shared" si="1"/>
        <v/>
      </c>
      <c r="S19" s="600"/>
      <c r="T19" s="601"/>
      <c r="U19" s="609" t="str">
        <f>IF(AND(入力フォーム!J8&gt;=2,入力フォーム!J8&lt;=5),IF(B19="","",IF(入力フォーム!H56="","",入力フォーム!H56)),IF(B19="","",IF('入力フォーム （小学生BFS）'!H41="","",'入力フォーム （小学生BFS）'!H41)))</f>
        <v/>
      </c>
      <c r="V19" s="610"/>
      <c r="W19" s="634" t="str">
        <f t="shared" ref="W19" si="3">IF(B19="","",1)</f>
        <v/>
      </c>
      <c r="X19" s="636" t="s">
        <v>562</v>
      </c>
      <c r="Y19" s="93"/>
      <c r="Z19" s="641"/>
      <c r="AA19" s="626"/>
      <c r="AB19" s="630"/>
      <c r="AC19" s="628"/>
      <c r="AD19" s="626"/>
      <c r="AE19" s="630"/>
      <c r="AF19" s="126"/>
      <c r="AG19" s="607"/>
      <c r="AH19" s="624"/>
      <c r="AI19" s="624"/>
      <c r="AJ19" s="624"/>
      <c r="AK19" s="624"/>
      <c r="AL19" s="626"/>
      <c r="AM19" s="628"/>
      <c r="AN19" s="630"/>
      <c r="AO19" s="632"/>
      <c r="AP19" s="609"/>
    </row>
    <row r="20" spans="1:43" ht="19.5" customHeight="1">
      <c r="A20" s="643"/>
      <c r="B20" s="668" t="str">
        <f>IF(AND(入力フォーム!J8&gt;=2,入力フォーム!J8&lt;=5),IF(入力フォーム!C56="","",入力フォーム!C56),IF('入力フォーム （小学生BFS）'!C41="","",'入力フォーム （小学生BFS）'!C41))</f>
        <v/>
      </c>
      <c r="C20" s="669"/>
      <c r="D20" s="669"/>
      <c r="E20" s="669"/>
      <c r="F20" s="670"/>
      <c r="G20" s="671"/>
      <c r="H20" s="672"/>
      <c r="I20" s="673"/>
      <c r="J20" s="667"/>
      <c r="K20" s="94" t="s">
        <v>546</v>
      </c>
      <c r="L20" s="674" t="str">
        <f>IF(B19="","",L18)</f>
        <v/>
      </c>
      <c r="M20" s="675"/>
      <c r="N20" s="675"/>
      <c r="O20" s="675"/>
      <c r="P20" s="675"/>
      <c r="Q20" s="676"/>
      <c r="R20" s="596" t="str">
        <f t="shared" si="1"/>
        <v/>
      </c>
      <c r="S20" s="597"/>
      <c r="T20" s="598"/>
      <c r="U20" s="605" t="s">
        <v>563</v>
      </c>
      <c r="V20" s="606"/>
      <c r="W20" s="665"/>
      <c r="X20" s="666"/>
      <c r="Y20" s="95"/>
      <c r="Z20" s="642"/>
      <c r="AA20" s="627"/>
      <c r="AB20" s="631"/>
      <c r="AC20" s="629"/>
      <c r="AD20" s="627"/>
      <c r="AE20" s="631"/>
      <c r="AF20" s="127"/>
      <c r="AG20" s="640"/>
      <c r="AH20" s="625"/>
      <c r="AI20" s="625"/>
      <c r="AJ20" s="625"/>
      <c r="AK20" s="625"/>
      <c r="AL20" s="627"/>
      <c r="AM20" s="629"/>
      <c r="AN20" s="631"/>
      <c r="AO20" s="633"/>
      <c r="AP20" s="609"/>
    </row>
    <row r="21" spans="1:43" ht="19.5" customHeight="1">
      <c r="A21" s="643">
        <v>5</v>
      </c>
      <c r="B21" s="645" t="str">
        <f>IF(AND(入力フォーム!J8&gt;=2,入力フォーム!J8&lt;=5),IF(B22="","",入力フォーム!C50),IF(B22="","",'入力フォーム （小学生BFS）'!C35))</f>
        <v/>
      </c>
      <c r="C21" s="646"/>
      <c r="D21" s="646"/>
      <c r="E21" s="646"/>
      <c r="F21" s="647"/>
      <c r="G21" s="648"/>
      <c r="H21" s="649"/>
      <c r="I21" s="650"/>
      <c r="J21" s="651" t="s">
        <v>544</v>
      </c>
      <c r="K21" s="92" t="s">
        <v>545</v>
      </c>
      <c r="L21" s="653" t="str">
        <f>IF(B21="","",L19)</f>
        <v/>
      </c>
      <c r="M21" s="654"/>
      <c r="N21" s="654"/>
      <c r="O21" s="654"/>
      <c r="P21" s="654"/>
      <c r="Q21" s="655"/>
      <c r="R21" s="599" t="str">
        <f t="shared" si="1"/>
        <v/>
      </c>
      <c r="S21" s="600"/>
      <c r="T21" s="601"/>
      <c r="U21" s="609" t="str">
        <f>IF(AND(入力フォーム!J8&gt;=2,入力フォーム!J8&lt;=5),IF(B21="","",IF(入力フォーム!H57="","",入力フォーム!H57)),IF(B21="","",IF('入力フォーム （小学生BFS）'!H42="","",'入力フォーム （小学生BFS）'!H42)))</f>
        <v/>
      </c>
      <c r="V21" s="610"/>
      <c r="W21" s="634" t="str">
        <f t="shared" ref="W21" si="4">IF(B21="","",1)</f>
        <v/>
      </c>
      <c r="X21" s="636" t="s">
        <v>562</v>
      </c>
      <c r="Y21" s="93"/>
      <c r="Z21" s="641"/>
      <c r="AA21" s="626"/>
      <c r="AB21" s="630"/>
      <c r="AC21" s="628"/>
      <c r="AD21" s="626"/>
      <c r="AE21" s="630"/>
      <c r="AF21" s="126"/>
      <c r="AG21" s="607"/>
      <c r="AH21" s="624"/>
      <c r="AI21" s="624"/>
      <c r="AJ21" s="624"/>
      <c r="AK21" s="624"/>
      <c r="AL21" s="626"/>
      <c r="AM21" s="628"/>
      <c r="AN21" s="630"/>
      <c r="AO21" s="632"/>
      <c r="AP21" s="609"/>
    </row>
    <row r="22" spans="1:43" ht="19.5" customHeight="1">
      <c r="A22" s="643"/>
      <c r="B22" s="668" t="str">
        <f>IF(AND(入力フォーム!J8&gt;=2,入力フォーム!J8&lt;=5),IF(入力フォーム!C57="","",入力フォーム!C57),IF('入力フォーム （小学生BFS）'!C42="","",'入力フォーム （小学生BFS）'!C42))</f>
        <v/>
      </c>
      <c r="C22" s="669"/>
      <c r="D22" s="669"/>
      <c r="E22" s="669"/>
      <c r="F22" s="670"/>
      <c r="G22" s="671"/>
      <c r="H22" s="672"/>
      <c r="I22" s="673"/>
      <c r="J22" s="667"/>
      <c r="K22" s="94" t="s">
        <v>546</v>
      </c>
      <c r="L22" s="674" t="str">
        <f>IF(B21="","",L20)</f>
        <v/>
      </c>
      <c r="M22" s="675"/>
      <c r="N22" s="675"/>
      <c r="O22" s="675"/>
      <c r="P22" s="675"/>
      <c r="Q22" s="676"/>
      <c r="R22" s="596" t="str">
        <f t="shared" si="1"/>
        <v/>
      </c>
      <c r="S22" s="597"/>
      <c r="T22" s="598"/>
      <c r="U22" s="677" t="s">
        <v>563</v>
      </c>
      <c r="V22" s="678"/>
      <c r="W22" s="665"/>
      <c r="X22" s="666"/>
      <c r="Y22" s="95"/>
      <c r="Z22" s="642"/>
      <c r="AA22" s="627"/>
      <c r="AB22" s="631"/>
      <c r="AC22" s="629"/>
      <c r="AD22" s="627"/>
      <c r="AE22" s="631"/>
      <c r="AF22" s="127"/>
      <c r="AG22" s="640"/>
      <c r="AH22" s="625"/>
      <c r="AI22" s="625"/>
      <c r="AJ22" s="625"/>
      <c r="AK22" s="625"/>
      <c r="AL22" s="627"/>
      <c r="AM22" s="629"/>
      <c r="AN22" s="631"/>
      <c r="AO22" s="633"/>
      <c r="AP22" s="609"/>
    </row>
    <row r="23" spans="1:43" ht="19.5" customHeight="1">
      <c r="A23" s="643">
        <v>6</v>
      </c>
      <c r="B23" s="645" t="str">
        <f>IF(AND(入力フォーム!J8&gt;=2,入力フォーム!J8&lt;=5),IF(入力フォーム!C84="","",入力フォーム!C84),IF('入力フォーム （小学生BFS）'!C68="","",'入力フォーム （小学生BFS）'!C68))</f>
        <v/>
      </c>
      <c r="C23" s="646"/>
      <c r="D23" s="646"/>
      <c r="E23" s="646"/>
      <c r="F23" s="647"/>
      <c r="G23" s="648"/>
      <c r="H23" s="649"/>
      <c r="I23" s="650"/>
      <c r="J23" s="651" t="s">
        <v>544</v>
      </c>
      <c r="K23" s="92" t="s">
        <v>545</v>
      </c>
      <c r="L23" s="653" t="str">
        <f>IF(AND(入力フォーム!J8&gt;=2,入力フォーム!J8&lt;=5),IF(入力フォーム!C104="","",入力フォーム!C104),IF('入力フォーム （小学生BFS）'!C87="","",'入力フォーム （小学生BFS）'!C87))</f>
        <v/>
      </c>
      <c r="M23" s="654"/>
      <c r="N23" s="654"/>
      <c r="O23" s="654"/>
      <c r="P23" s="654"/>
      <c r="Q23" s="655"/>
      <c r="R23" s="599" t="str">
        <f>IF(B23="","",R13)</f>
        <v/>
      </c>
      <c r="S23" s="600"/>
      <c r="T23" s="601"/>
      <c r="U23" s="607" t="str">
        <f>IF(AND(入力フォーム!J8&gt;=2,入力フォーム!J8&lt;=5),IF(入力フォーム!H86="","",IF(入力フォーム!C87="",入力フォーム!H86,入力フォーム!H87)),IF('入力フォーム （小学生BFS）'!C70="","",IF('入力フォーム （小学生BFS）'!C71="",'入力フォーム （小学生BFS）'!H70,'入力フォーム （小学生BFS）'!H71)))</f>
        <v/>
      </c>
      <c r="V23" s="608"/>
      <c r="W23" s="634" t="str">
        <f t="shared" ref="W23" si="5">IF(B23="","",1)</f>
        <v/>
      </c>
      <c r="X23" s="636" t="s">
        <v>562</v>
      </c>
      <c r="Y23" s="93"/>
      <c r="Z23" s="641"/>
      <c r="AA23" s="626"/>
      <c r="AB23" s="630"/>
      <c r="AC23" s="628"/>
      <c r="AD23" s="626"/>
      <c r="AE23" s="630"/>
      <c r="AF23" s="126"/>
      <c r="AG23" s="607"/>
      <c r="AH23" s="624"/>
      <c r="AI23" s="624"/>
      <c r="AJ23" s="624"/>
      <c r="AK23" s="624"/>
      <c r="AL23" s="626"/>
      <c r="AM23" s="628"/>
      <c r="AN23" s="630"/>
      <c r="AO23" s="632"/>
      <c r="AP23" s="609"/>
    </row>
    <row r="24" spans="1:43" ht="19.5" customHeight="1">
      <c r="A24" s="643"/>
      <c r="B24" s="668" t="str">
        <f>IF(AND(入力フォーム!J8&gt;=2,入力フォーム!J8&lt;=5),IF(入力フォーム!C87="","",入力フォーム!C87),IF('入力フォーム （小学生BFS）'!C71="","",'入力フォーム （小学生BFS）'!C71))</f>
        <v/>
      </c>
      <c r="C24" s="669"/>
      <c r="D24" s="669"/>
      <c r="E24" s="669"/>
      <c r="F24" s="670"/>
      <c r="G24" s="671"/>
      <c r="H24" s="672"/>
      <c r="I24" s="673"/>
      <c r="J24" s="667"/>
      <c r="K24" s="94" t="s">
        <v>546</v>
      </c>
      <c r="L24" s="674" t="str">
        <f>IF(AND(入力フォーム!J8&gt;=2,入力フォーム!J8&lt;=5),IF(入力フォーム!C106="","",入力フォーム!C106),IF('入力フォーム （小学生BFS）'!C89="","",'入力フォーム （小学生BFS）'!C89))</f>
        <v/>
      </c>
      <c r="M24" s="675"/>
      <c r="N24" s="675"/>
      <c r="O24" s="675"/>
      <c r="P24" s="675"/>
      <c r="Q24" s="676"/>
      <c r="R24" s="596" t="str">
        <f>IF(B23="","",R14)</f>
        <v/>
      </c>
      <c r="S24" s="597"/>
      <c r="T24" s="598"/>
      <c r="U24" s="605" t="s">
        <v>563</v>
      </c>
      <c r="V24" s="606"/>
      <c r="W24" s="665"/>
      <c r="X24" s="666"/>
      <c r="Y24" s="95"/>
      <c r="Z24" s="642"/>
      <c r="AA24" s="627"/>
      <c r="AB24" s="631"/>
      <c r="AC24" s="629"/>
      <c r="AD24" s="627"/>
      <c r="AE24" s="631"/>
      <c r="AF24" s="127"/>
      <c r="AG24" s="640"/>
      <c r="AH24" s="625"/>
      <c r="AI24" s="625"/>
      <c r="AJ24" s="625"/>
      <c r="AK24" s="625"/>
      <c r="AL24" s="627"/>
      <c r="AM24" s="629"/>
      <c r="AN24" s="631"/>
      <c r="AO24" s="633"/>
      <c r="AP24" s="609"/>
      <c r="AQ24" s="97"/>
    </row>
    <row r="25" spans="1:43" ht="19.5" customHeight="1">
      <c r="A25" s="643">
        <v>7</v>
      </c>
      <c r="B25" s="645" t="str">
        <f>IF(AND(入力フォーム!J8&gt;=2,入力フォーム!J8&lt;=5),IF(B26="","",入力フォーム!C84),IF('入力フォーム （小学生BFS）'!C72="","",'入力フォーム （小学生BFS）'!C68))</f>
        <v/>
      </c>
      <c r="C25" s="646"/>
      <c r="D25" s="646"/>
      <c r="E25" s="646"/>
      <c r="F25" s="647"/>
      <c r="G25" s="648"/>
      <c r="H25" s="649"/>
      <c r="I25" s="650"/>
      <c r="J25" s="651" t="s">
        <v>544</v>
      </c>
      <c r="K25" s="92" t="s">
        <v>545</v>
      </c>
      <c r="L25" s="653" t="str">
        <f>IF(B25="","",L23)</f>
        <v/>
      </c>
      <c r="M25" s="654"/>
      <c r="N25" s="654"/>
      <c r="O25" s="654"/>
      <c r="P25" s="654"/>
      <c r="Q25" s="655"/>
      <c r="R25" s="599" t="str">
        <f>IF(B25="","",R23)</f>
        <v/>
      </c>
      <c r="S25" s="600"/>
      <c r="T25" s="601"/>
      <c r="U25" s="609" t="str">
        <f>IF(AND(入力フォーム!J8&gt;=2,入力フォーム!J8&lt;=5),IF(B25="","",IF(入力フォーム!H88="","",入力フォーム!H88)),IF(B25="","",IF('入力フォーム （小学生BFS）'!H72="","",'入力フォーム （小学生BFS）'!H72)))</f>
        <v/>
      </c>
      <c r="V25" s="610"/>
      <c r="W25" s="634" t="str">
        <f t="shared" ref="W25" si="6">IF(B25="","",1)</f>
        <v/>
      </c>
      <c r="X25" s="636" t="s">
        <v>562</v>
      </c>
      <c r="Y25" s="93"/>
      <c r="Z25" s="641"/>
      <c r="AA25" s="626"/>
      <c r="AB25" s="630"/>
      <c r="AC25" s="628"/>
      <c r="AD25" s="626"/>
      <c r="AE25" s="630"/>
      <c r="AF25" s="126"/>
      <c r="AG25" s="607"/>
      <c r="AH25" s="624"/>
      <c r="AI25" s="624"/>
      <c r="AJ25" s="624"/>
      <c r="AK25" s="624"/>
      <c r="AL25" s="626"/>
      <c r="AM25" s="628"/>
      <c r="AN25" s="630"/>
      <c r="AO25" s="632"/>
      <c r="AP25" s="609"/>
    </row>
    <row r="26" spans="1:43" ht="19.5" customHeight="1">
      <c r="A26" s="643"/>
      <c r="B26" s="668" t="str">
        <f>IF(AND(入力フォーム!J8&gt;=2,入力フォーム!J8&lt;=5),IF(入力フォーム!C88="","",入力フォーム!C88),IF('入力フォーム （小学生BFS）'!C72="","",'入力フォーム （小学生BFS）'!C72))</f>
        <v/>
      </c>
      <c r="C26" s="669"/>
      <c r="D26" s="669"/>
      <c r="E26" s="669"/>
      <c r="F26" s="670"/>
      <c r="G26" s="671"/>
      <c r="H26" s="672"/>
      <c r="I26" s="673"/>
      <c r="J26" s="667"/>
      <c r="K26" s="94" t="s">
        <v>546</v>
      </c>
      <c r="L26" s="674" t="str">
        <f>IF(B25="","",L24)</f>
        <v/>
      </c>
      <c r="M26" s="675"/>
      <c r="N26" s="675"/>
      <c r="O26" s="675"/>
      <c r="P26" s="675"/>
      <c r="Q26" s="676"/>
      <c r="R26" s="596" t="str">
        <f>IF(B26="","",R24)</f>
        <v/>
      </c>
      <c r="S26" s="597"/>
      <c r="T26" s="598"/>
      <c r="U26" s="605" t="s">
        <v>563</v>
      </c>
      <c r="V26" s="606"/>
      <c r="W26" s="665"/>
      <c r="X26" s="666"/>
      <c r="Y26" s="95"/>
      <c r="Z26" s="642"/>
      <c r="AA26" s="627"/>
      <c r="AB26" s="631"/>
      <c r="AC26" s="629"/>
      <c r="AD26" s="627"/>
      <c r="AE26" s="631"/>
      <c r="AF26" s="127"/>
      <c r="AG26" s="640"/>
      <c r="AH26" s="625"/>
      <c r="AI26" s="625"/>
      <c r="AJ26" s="625"/>
      <c r="AK26" s="625"/>
      <c r="AL26" s="627"/>
      <c r="AM26" s="629"/>
      <c r="AN26" s="631"/>
      <c r="AO26" s="633"/>
      <c r="AP26" s="609"/>
    </row>
    <row r="27" spans="1:43" ht="19.5" customHeight="1">
      <c r="A27" s="643">
        <v>8</v>
      </c>
      <c r="B27" s="645" t="str">
        <f>IF(AND(入力フォーム!J8&gt;=2,入力フォーム!J8&lt;=5),IF(B28="","",入力フォーム!C84),IF('入力フォーム （小学生BFS）'!C73="","",'入力フォーム （小学生BFS）'!C68))</f>
        <v/>
      </c>
      <c r="C27" s="646"/>
      <c r="D27" s="646"/>
      <c r="E27" s="646"/>
      <c r="F27" s="647"/>
      <c r="G27" s="648"/>
      <c r="H27" s="649"/>
      <c r="I27" s="650"/>
      <c r="J27" s="651" t="s">
        <v>544</v>
      </c>
      <c r="K27" s="92" t="s">
        <v>545</v>
      </c>
      <c r="L27" s="653" t="str">
        <f t="shared" ref="L27" si="7">IF(B27="","",L25)</f>
        <v/>
      </c>
      <c r="M27" s="654"/>
      <c r="N27" s="654"/>
      <c r="O27" s="654"/>
      <c r="P27" s="654"/>
      <c r="Q27" s="655"/>
      <c r="R27" s="599" t="str">
        <f t="shared" ref="R27:R32" si="8">IF(B27="","",R25)</f>
        <v/>
      </c>
      <c r="S27" s="600"/>
      <c r="T27" s="601"/>
      <c r="U27" s="609" t="str">
        <f>IF(AND(入力フォーム!J8&gt;=2,入力フォーム!J8&lt;=5),IF(B27="","",IF(入力フォーム!H89="","",入力フォーム!H89)),IF(B27="","",IF('入力フォーム （小学生BFS）'!H73="","",'入力フォーム （小学生BFS）'!H73)))</f>
        <v/>
      </c>
      <c r="V27" s="610"/>
      <c r="W27" s="634" t="str">
        <f t="shared" ref="W27" si="9">IF(B27="","",1)</f>
        <v/>
      </c>
      <c r="X27" s="636" t="s">
        <v>562</v>
      </c>
      <c r="Y27" s="93"/>
      <c r="Z27" s="641"/>
      <c r="AA27" s="626"/>
      <c r="AB27" s="630"/>
      <c r="AC27" s="628"/>
      <c r="AD27" s="626"/>
      <c r="AE27" s="630"/>
      <c r="AF27" s="126"/>
      <c r="AG27" s="607"/>
      <c r="AH27" s="624"/>
      <c r="AI27" s="624"/>
      <c r="AJ27" s="624"/>
      <c r="AK27" s="624"/>
      <c r="AL27" s="626"/>
      <c r="AM27" s="628"/>
      <c r="AN27" s="630"/>
      <c r="AO27" s="632"/>
      <c r="AP27" s="609"/>
    </row>
    <row r="28" spans="1:43" ht="19.5" customHeight="1">
      <c r="A28" s="643"/>
      <c r="B28" s="668" t="str">
        <f>IF(AND(入力フォーム!J8&gt;=2,入力フォーム!J8&lt;=5),IF(入力フォーム!C89="","",入力フォーム!C89),IF('入力フォーム （小学生BFS）'!C73="","",'入力フォーム （小学生BFS）'!C73))</f>
        <v/>
      </c>
      <c r="C28" s="669"/>
      <c r="D28" s="669"/>
      <c r="E28" s="669"/>
      <c r="F28" s="670"/>
      <c r="G28" s="671"/>
      <c r="H28" s="672"/>
      <c r="I28" s="673"/>
      <c r="J28" s="667"/>
      <c r="K28" s="94" t="s">
        <v>546</v>
      </c>
      <c r="L28" s="674" t="str">
        <f t="shared" ref="L28" si="10">IF(B27="","",L26)</f>
        <v/>
      </c>
      <c r="M28" s="675"/>
      <c r="N28" s="675"/>
      <c r="O28" s="675"/>
      <c r="P28" s="675"/>
      <c r="Q28" s="676"/>
      <c r="R28" s="596" t="str">
        <f t="shared" si="8"/>
        <v/>
      </c>
      <c r="S28" s="597"/>
      <c r="T28" s="598"/>
      <c r="U28" s="605" t="s">
        <v>563</v>
      </c>
      <c r="V28" s="606"/>
      <c r="W28" s="665"/>
      <c r="X28" s="666"/>
      <c r="Y28" s="95"/>
      <c r="Z28" s="642"/>
      <c r="AA28" s="627"/>
      <c r="AB28" s="631"/>
      <c r="AC28" s="629"/>
      <c r="AD28" s="627"/>
      <c r="AE28" s="631"/>
      <c r="AF28" s="127"/>
      <c r="AG28" s="640"/>
      <c r="AH28" s="625"/>
      <c r="AI28" s="625"/>
      <c r="AJ28" s="625"/>
      <c r="AK28" s="625"/>
      <c r="AL28" s="627"/>
      <c r="AM28" s="629"/>
      <c r="AN28" s="631"/>
      <c r="AO28" s="633"/>
      <c r="AP28" s="609"/>
    </row>
    <row r="29" spans="1:43" ht="19.5" customHeight="1">
      <c r="A29" s="643">
        <v>9</v>
      </c>
      <c r="B29" s="645" t="str">
        <f>IF(AND(入力フォーム!J8&gt;=2,入力フォーム!J8&lt;=5),IF(B30="","",入力フォーム!C84),IF('入力フォーム （小学生BFS）'!C74="","",'入力フォーム （小学生BFS）'!C68))</f>
        <v/>
      </c>
      <c r="C29" s="646"/>
      <c r="D29" s="646"/>
      <c r="E29" s="646"/>
      <c r="F29" s="647"/>
      <c r="G29" s="648"/>
      <c r="H29" s="649"/>
      <c r="I29" s="650"/>
      <c r="J29" s="651" t="s">
        <v>544</v>
      </c>
      <c r="K29" s="92" t="s">
        <v>545</v>
      </c>
      <c r="L29" s="653" t="str">
        <f t="shared" ref="L29" si="11">IF(B29="","",L27)</f>
        <v/>
      </c>
      <c r="M29" s="654"/>
      <c r="N29" s="654"/>
      <c r="O29" s="654"/>
      <c r="P29" s="654"/>
      <c r="Q29" s="655"/>
      <c r="R29" s="599" t="str">
        <f t="shared" si="8"/>
        <v/>
      </c>
      <c r="S29" s="600"/>
      <c r="T29" s="601"/>
      <c r="U29" s="609" t="str">
        <f>IF(AND(入力フォーム!J8&gt;=2,入力フォーム!J8&lt;=5),IF(B29="","",IF(入力フォーム!H90="","",入力フォーム!H90)),IF(B29="","",IF('入力フォーム （小学生BFS）'!H74="","",'入力フォーム （小学生BFS）'!H74)))</f>
        <v/>
      </c>
      <c r="V29" s="610"/>
      <c r="W29" s="634" t="str">
        <f t="shared" ref="W29" si="12">IF(B29="","",1)</f>
        <v/>
      </c>
      <c r="X29" s="636" t="s">
        <v>562</v>
      </c>
      <c r="Y29" s="93"/>
      <c r="Z29" s="641"/>
      <c r="AA29" s="626"/>
      <c r="AB29" s="630"/>
      <c r="AC29" s="628"/>
      <c r="AD29" s="626"/>
      <c r="AE29" s="630"/>
      <c r="AF29" s="126"/>
      <c r="AG29" s="607"/>
      <c r="AH29" s="624"/>
      <c r="AI29" s="624"/>
      <c r="AJ29" s="624"/>
      <c r="AK29" s="624"/>
      <c r="AL29" s="626"/>
      <c r="AM29" s="628"/>
      <c r="AN29" s="630"/>
      <c r="AO29" s="632"/>
      <c r="AP29" s="609"/>
    </row>
    <row r="30" spans="1:43" ht="19.5" customHeight="1">
      <c r="A30" s="643"/>
      <c r="B30" s="668" t="str">
        <f>IF(AND(入力フォーム!J8&gt;=2,入力フォーム!J8&lt;=5),IF(入力フォーム!C90="","",入力フォーム!C90),IF('入力フォーム （小学生BFS）'!C74="","",'入力フォーム （小学生BFS）'!C74))</f>
        <v/>
      </c>
      <c r="C30" s="669"/>
      <c r="D30" s="669"/>
      <c r="E30" s="669"/>
      <c r="F30" s="670"/>
      <c r="G30" s="671"/>
      <c r="H30" s="672"/>
      <c r="I30" s="673"/>
      <c r="J30" s="667"/>
      <c r="K30" s="94" t="s">
        <v>546</v>
      </c>
      <c r="L30" s="674" t="str">
        <f t="shared" ref="L30" si="13">IF(B29="","",L28)</f>
        <v/>
      </c>
      <c r="M30" s="675"/>
      <c r="N30" s="675"/>
      <c r="O30" s="675"/>
      <c r="P30" s="675"/>
      <c r="Q30" s="676"/>
      <c r="R30" s="596" t="str">
        <f t="shared" si="8"/>
        <v/>
      </c>
      <c r="S30" s="597"/>
      <c r="T30" s="598"/>
      <c r="U30" s="605" t="s">
        <v>563</v>
      </c>
      <c r="V30" s="606"/>
      <c r="W30" s="665"/>
      <c r="X30" s="666"/>
      <c r="Y30" s="95"/>
      <c r="Z30" s="642"/>
      <c r="AA30" s="627"/>
      <c r="AB30" s="631"/>
      <c r="AC30" s="629"/>
      <c r="AD30" s="627"/>
      <c r="AE30" s="631"/>
      <c r="AF30" s="127"/>
      <c r="AG30" s="640"/>
      <c r="AH30" s="625"/>
      <c r="AI30" s="625"/>
      <c r="AJ30" s="625"/>
      <c r="AK30" s="625"/>
      <c r="AL30" s="627"/>
      <c r="AM30" s="629"/>
      <c r="AN30" s="631"/>
      <c r="AO30" s="633"/>
      <c r="AP30" s="609"/>
    </row>
    <row r="31" spans="1:43" ht="19.5" customHeight="1">
      <c r="A31" s="643">
        <v>10</v>
      </c>
      <c r="B31" s="645" t="str">
        <f>IF(AND(入力フォーム!J8&gt;=2,入力フォーム!J8&lt;=5),IF(B32="","",入力フォーム!C84),IF('入力フォーム （小学生BFS）'!C75="","",'入力フォーム （小学生BFS）'!C68))</f>
        <v/>
      </c>
      <c r="C31" s="646"/>
      <c r="D31" s="646"/>
      <c r="E31" s="646"/>
      <c r="F31" s="647"/>
      <c r="G31" s="648"/>
      <c r="H31" s="649"/>
      <c r="I31" s="650"/>
      <c r="J31" s="651" t="s">
        <v>544</v>
      </c>
      <c r="K31" s="92" t="s">
        <v>545</v>
      </c>
      <c r="L31" s="653" t="str">
        <f t="shared" ref="L31" si="14">IF(B31="","",L29)</f>
        <v/>
      </c>
      <c r="M31" s="654"/>
      <c r="N31" s="654"/>
      <c r="O31" s="654"/>
      <c r="P31" s="654"/>
      <c r="Q31" s="655"/>
      <c r="R31" s="599" t="str">
        <f t="shared" si="8"/>
        <v/>
      </c>
      <c r="S31" s="600"/>
      <c r="T31" s="601"/>
      <c r="U31" s="609" t="str">
        <f>IF(AND(入力フォーム!J8&gt;=2,入力フォーム!J8&lt;=5),IF(B31="","",IF(入力フォーム!H91="","",入力フォーム!H91)),IF(B31="","",IF('入力フォーム （小学生BFS）'!H75="","",'入力フォーム （小学生BFS）'!H75)))</f>
        <v/>
      </c>
      <c r="V31" s="610"/>
      <c r="W31" s="634" t="str">
        <f t="shared" ref="W31" si="15">IF(B31="","",1)</f>
        <v/>
      </c>
      <c r="X31" s="636" t="s">
        <v>562</v>
      </c>
      <c r="Y31" s="93"/>
      <c r="Z31" s="641"/>
      <c r="AA31" s="626"/>
      <c r="AB31" s="630"/>
      <c r="AC31" s="628"/>
      <c r="AD31" s="626"/>
      <c r="AE31" s="630"/>
      <c r="AF31" s="126"/>
      <c r="AG31" s="607"/>
      <c r="AH31" s="624"/>
      <c r="AI31" s="624"/>
      <c r="AJ31" s="624"/>
      <c r="AK31" s="624"/>
      <c r="AL31" s="626"/>
      <c r="AM31" s="628"/>
      <c r="AN31" s="630"/>
      <c r="AO31" s="632"/>
      <c r="AP31" s="609"/>
    </row>
    <row r="32" spans="1:43" ht="19.5" customHeight="1" thickBot="1">
      <c r="A32" s="644"/>
      <c r="B32" s="656" t="str">
        <f>IF(AND(入力フォーム!J8&gt;=2,入力フォーム!J8&lt;=5),IF(入力フォーム!C91="","",入力フォーム!C91),IF('入力フォーム （小学生BFS）'!C75="","",'入力フォーム （小学生BFS）'!C75))</f>
        <v/>
      </c>
      <c r="C32" s="657"/>
      <c r="D32" s="657"/>
      <c r="E32" s="657"/>
      <c r="F32" s="658"/>
      <c r="G32" s="659"/>
      <c r="H32" s="660"/>
      <c r="I32" s="661"/>
      <c r="J32" s="652"/>
      <c r="K32" s="98" t="s">
        <v>546</v>
      </c>
      <c r="L32" s="662" t="str">
        <f t="shared" ref="L32" si="16">IF(B31="","",L30)</f>
        <v/>
      </c>
      <c r="M32" s="663"/>
      <c r="N32" s="663"/>
      <c r="O32" s="663"/>
      <c r="P32" s="663"/>
      <c r="Q32" s="664"/>
      <c r="R32" s="602" t="str">
        <f t="shared" si="8"/>
        <v/>
      </c>
      <c r="S32" s="603"/>
      <c r="T32" s="604"/>
      <c r="U32" s="638" t="s">
        <v>563</v>
      </c>
      <c r="V32" s="639"/>
      <c r="W32" s="635"/>
      <c r="X32" s="637"/>
      <c r="Y32" s="99"/>
      <c r="Z32" s="642"/>
      <c r="AA32" s="627"/>
      <c r="AB32" s="631"/>
      <c r="AC32" s="629"/>
      <c r="AD32" s="627"/>
      <c r="AE32" s="631"/>
      <c r="AF32" s="127"/>
      <c r="AG32" s="640"/>
      <c r="AH32" s="625"/>
      <c r="AI32" s="625"/>
      <c r="AJ32" s="625"/>
      <c r="AK32" s="625"/>
      <c r="AL32" s="627"/>
      <c r="AM32" s="629"/>
      <c r="AN32" s="631"/>
      <c r="AO32" s="633"/>
      <c r="AP32" s="609"/>
    </row>
    <row r="33" spans="4:42" ht="19" customHeight="1">
      <c r="I33" s="611" t="s">
        <v>547</v>
      </c>
      <c r="J33" s="611"/>
      <c r="K33" s="611"/>
      <c r="L33" s="611"/>
      <c r="M33" s="611"/>
      <c r="N33" s="611"/>
      <c r="O33" s="611"/>
      <c r="P33" s="611"/>
      <c r="Q33" s="611"/>
      <c r="R33" s="611"/>
      <c r="T33" s="612" t="s">
        <v>558</v>
      </c>
      <c r="U33" s="612"/>
      <c r="V33" s="612"/>
      <c r="W33" s="612"/>
      <c r="X33" s="100"/>
      <c r="Y33" s="101"/>
      <c r="Z33" s="102"/>
      <c r="AA33" s="103"/>
      <c r="AB33" s="101"/>
      <c r="AC33" s="102"/>
      <c r="AD33" s="103"/>
      <c r="AE33" s="101"/>
      <c r="AF33" s="128"/>
      <c r="AG33" s="104">
        <v>9</v>
      </c>
      <c r="AH33" s="105">
        <v>9</v>
      </c>
      <c r="AI33" s="105">
        <v>9</v>
      </c>
      <c r="AJ33" s="105">
        <v>9</v>
      </c>
      <c r="AK33" s="105">
        <v>9</v>
      </c>
      <c r="AL33" s="105">
        <v>9</v>
      </c>
      <c r="AM33" s="105">
        <v>9</v>
      </c>
      <c r="AN33" s="106">
        <v>9</v>
      </c>
      <c r="AO33" s="107"/>
    </row>
    <row r="34" spans="4:42" ht="19" customHeight="1" thickBot="1">
      <c r="E34" s="96"/>
      <c r="J34" s="613" t="s">
        <v>548</v>
      </c>
      <c r="K34" s="614"/>
      <c r="L34" s="108"/>
      <c r="M34" s="109"/>
      <c r="N34" s="108"/>
      <c r="O34" s="109"/>
      <c r="P34" s="108"/>
      <c r="Q34" s="109"/>
      <c r="R34" s="88"/>
      <c r="T34" s="615" t="s">
        <v>549</v>
      </c>
      <c r="U34" s="615"/>
      <c r="V34" s="615"/>
      <c r="W34" s="615"/>
      <c r="X34" s="110"/>
      <c r="Y34" s="101"/>
      <c r="Z34" s="102"/>
      <c r="AA34" s="103"/>
      <c r="AB34" s="101"/>
      <c r="AC34" s="102"/>
      <c r="AD34" s="103"/>
      <c r="AE34" s="101"/>
      <c r="AG34" s="616" t="s">
        <v>550</v>
      </c>
      <c r="AH34" s="617"/>
      <c r="AI34" s="617"/>
      <c r="AJ34" s="617"/>
      <c r="AK34" s="617"/>
      <c r="AL34" s="617"/>
      <c r="AM34" s="617"/>
      <c r="AN34" s="617"/>
      <c r="AO34" s="617"/>
      <c r="AP34" s="111"/>
    </row>
    <row r="35" spans="4:42" ht="19" customHeight="1" thickBot="1">
      <c r="D35" s="112"/>
      <c r="E35" s="112"/>
      <c r="F35" s="112"/>
      <c r="G35" s="112"/>
      <c r="J35" s="618" t="s">
        <v>551</v>
      </c>
      <c r="K35" s="619"/>
      <c r="L35" s="620" t="s">
        <v>559</v>
      </c>
      <c r="M35" s="621"/>
      <c r="N35" s="622"/>
      <c r="O35" s="113"/>
      <c r="P35" s="114"/>
      <c r="Q35" s="115"/>
      <c r="R35" s="116"/>
      <c r="T35" s="623" t="s">
        <v>560</v>
      </c>
      <c r="U35" s="623"/>
      <c r="V35" s="623"/>
      <c r="W35" s="623"/>
      <c r="X35" s="110"/>
      <c r="Y35" s="101"/>
      <c r="Z35" s="102"/>
      <c r="AA35" s="103"/>
      <c r="AB35" s="101"/>
      <c r="AC35" s="102"/>
      <c r="AD35" s="103"/>
      <c r="AE35" s="101"/>
      <c r="AG35" s="117"/>
      <c r="AH35" s="118"/>
      <c r="AI35" s="118"/>
      <c r="AJ35" s="118"/>
      <c r="AK35" s="118"/>
      <c r="AL35" s="118"/>
      <c r="AM35" s="118"/>
      <c r="AN35" s="118"/>
      <c r="AO35" s="118"/>
      <c r="AP35" s="119"/>
    </row>
    <row r="36" spans="4:42" ht="20.149999999999999" customHeight="1"/>
    <row r="37" spans="4:42" ht="20.149999999999999" hidden="1" customHeight="1"/>
    <row r="38" spans="4:42" ht="20.149999999999999" hidden="1" customHeight="1"/>
    <row r="39" spans="4:42" ht="20.149999999999999" hidden="1" customHeight="1"/>
    <row r="40" spans="4:42" ht="20.149999999999999" hidden="1" customHeight="1"/>
  </sheetData>
  <sheetProtection algorithmName="SHA-512" hashValue="0/MoeJx8posfGrH91NLDRzible7n2ExPAEr1eE1WGEU+HCqB/DKUPjCZc0Tg1/R8r9CiaZD48tlMCm6V/JTrTg==" saltValue="Jfypqtyz4BH9E9ExGzhD4w==" spinCount="100000" sheet="1" objects="1" scenarios="1"/>
  <mergeCells count="346">
    <mergeCell ref="V4:Y5"/>
    <mergeCell ref="D1:G1"/>
    <mergeCell ref="A2:C2"/>
    <mergeCell ref="D2:D3"/>
    <mergeCell ref="E2:G3"/>
    <mergeCell ref="H2:AP3"/>
    <mergeCell ref="A4:B6"/>
    <mergeCell ref="C4:G6"/>
    <mergeCell ref="H4:H6"/>
    <mergeCell ref="I4:R6"/>
    <mergeCell ref="S4:U5"/>
    <mergeCell ref="Z4:AD5"/>
    <mergeCell ref="AE4:AE7"/>
    <mergeCell ref="AG4:AO9"/>
    <mergeCell ref="S6:U7"/>
    <mergeCell ref="V6:Y7"/>
    <mergeCell ref="Z6:AD9"/>
    <mergeCell ref="S8:U9"/>
    <mergeCell ref="V8:Y9"/>
    <mergeCell ref="AE8:AE9"/>
    <mergeCell ref="A7:B9"/>
    <mergeCell ref="C7:E9"/>
    <mergeCell ref="F7:F9"/>
    <mergeCell ref="G7:G9"/>
    <mergeCell ref="A11:F12"/>
    <mergeCell ref="G11:I12"/>
    <mergeCell ref="J11:K12"/>
    <mergeCell ref="L11:Q12"/>
    <mergeCell ref="R11:T12"/>
    <mergeCell ref="U11:V12"/>
    <mergeCell ref="W11:X12"/>
    <mergeCell ref="Y11:Y12"/>
    <mergeCell ref="Z11:AE11"/>
    <mergeCell ref="A13:A14"/>
    <mergeCell ref="B13:F13"/>
    <mergeCell ref="G13:I13"/>
    <mergeCell ref="J13:J14"/>
    <mergeCell ref="L13:Q13"/>
    <mergeCell ref="B14:F14"/>
    <mergeCell ref="G14:I14"/>
    <mergeCell ref="L14:Q14"/>
    <mergeCell ref="R13:T13"/>
    <mergeCell ref="H7:H9"/>
    <mergeCell ref="I7:R9"/>
    <mergeCell ref="AK13:AK14"/>
    <mergeCell ref="AL13:AL14"/>
    <mergeCell ref="AM13:AM14"/>
    <mergeCell ref="AN13:AN14"/>
    <mergeCell ref="AO13:AO14"/>
    <mergeCell ref="AP13:AP14"/>
    <mergeCell ref="AD13:AD14"/>
    <mergeCell ref="AE13:AE14"/>
    <mergeCell ref="AG13:AG14"/>
    <mergeCell ref="AH13:AH14"/>
    <mergeCell ref="AI13:AI14"/>
    <mergeCell ref="AJ13:AJ14"/>
    <mergeCell ref="Z13:Z14"/>
    <mergeCell ref="AA13:AA14"/>
    <mergeCell ref="AB13:AB14"/>
    <mergeCell ref="AC13:AC14"/>
    <mergeCell ref="X13:X14"/>
    <mergeCell ref="W13:W14"/>
    <mergeCell ref="AG11:AN12"/>
    <mergeCell ref="AP11:AP12"/>
    <mergeCell ref="Z12:AE12"/>
    <mergeCell ref="Z15:Z16"/>
    <mergeCell ref="AA15:AA16"/>
    <mergeCell ref="AB15:AB16"/>
    <mergeCell ref="AC15:AC16"/>
    <mergeCell ref="W15:W16"/>
    <mergeCell ref="X15:X16"/>
    <mergeCell ref="A15:A16"/>
    <mergeCell ref="B15:F15"/>
    <mergeCell ref="G15:I15"/>
    <mergeCell ref="J15:J16"/>
    <mergeCell ref="L15:Q15"/>
    <mergeCell ref="B16:F16"/>
    <mergeCell ref="G16:I16"/>
    <mergeCell ref="L16:Q16"/>
    <mergeCell ref="AK15:AK16"/>
    <mergeCell ref="AL15:AL16"/>
    <mergeCell ref="AM15:AM16"/>
    <mergeCell ref="AN15:AN16"/>
    <mergeCell ref="AO15:AO16"/>
    <mergeCell ref="AP15:AP16"/>
    <mergeCell ref="AD15:AD16"/>
    <mergeCell ref="AE15:AE16"/>
    <mergeCell ref="AG15:AG16"/>
    <mergeCell ref="AH15:AH16"/>
    <mergeCell ref="AI15:AI16"/>
    <mergeCell ref="AJ15:AJ16"/>
    <mergeCell ref="Z17:Z18"/>
    <mergeCell ref="AA17:AA18"/>
    <mergeCell ref="AB17:AB18"/>
    <mergeCell ref="AC17:AC18"/>
    <mergeCell ref="W17:W18"/>
    <mergeCell ref="X17:X18"/>
    <mergeCell ref="A17:A18"/>
    <mergeCell ref="B17:F17"/>
    <mergeCell ref="G17:I17"/>
    <mergeCell ref="J17:J18"/>
    <mergeCell ref="L17:Q17"/>
    <mergeCell ref="B18:F18"/>
    <mergeCell ref="G18:I18"/>
    <mergeCell ref="L18:Q18"/>
    <mergeCell ref="AK17:AK18"/>
    <mergeCell ref="AL17:AL18"/>
    <mergeCell ref="AM17:AM18"/>
    <mergeCell ref="AN17:AN18"/>
    <mergeCell ref="AO17:AO18"/>
    <mergeCell ref="AP17:AP18"/>
    <mergeCell ref="AD17:AD18"/>
    <mergeCell ref="AE17:AE18"/>
    <mergeCell ref="AG17:AG18"/>
    <mergeCell ref="AH17:AH18"/>
    <mergeCell ref="AI17:AI18"/>
    <mergeCell ref="AJ17:AJ18"/>
    <mergeCell ref="Z19:Z20"/>
    <mergeCell ref="AA19:AA20"/>
    <mergeCell ref="AB19:AB20"/>
    <mergeCell ref="AC19:AC20"/>
    <mergeCell ref="W19:W20"/>
    <mergeCell ref="X19:X20"/>
    <mergeCell ref="U20:V20"/>
    <mergeCell ref="A19:A20"/>
    <mergeCell ref="B19:F19"/>
    <mergeCell ref="G19:I19"/>
    <mergeCell ref="J19:J20"/>
    <mergeCell ref="L19:Q19"/>
    <mergeCell ref="B20:F20"/>
    <mergeCell ref="G20:I20"/>
    <mergeCell ref="L20:Q20"/>
    <mergeCell ref="R20:T20"/>
    <mergeCell ref="AK19:AK20"/>
    <mergeCell ref="AL19:AL20"/>
    <mergeCell ref="AM19:AM20"/>
    <mergeCell ref="AN19:AN20"/>
    <mergeCell ref="AO19:AO20"/>
    <mergeCell ref="AP19:AP20"/>
    <mergeCell ref="AD19:AD20"/>
    <mergeCell ref="AE19:AE20"/>
    <mergeCell ref="AG19:AG20"/>
    <mergeCell ref="AH19:AH20"/>
    <mergeCell ref="AI19:AI20"/>
    <mergeCell ref="AJ19:AJ20"/>
    <mergeCell ref="Z21:Z22"/>
    <mergeCell ref="AA21:AA22"/>
    <mergeCell ref="AB21:AB22"/>
    <mergeCell ref="AC21:AC22"/>
    <mergeCell ref="W21:W22"/>
    <mergeCell ref="X21:X22"/>
    <mergeCell ref="U21:V21"/>
    <mergeCell ref="U22:V22"/>
    <mergeCell ref="A21:A22"/>
    <mergeCell ref="B21:F21"/>
    <mergeCell ref="G21:I21"/>
    <mergeCell ref="J21:J22"/>
    <mergeCell ref="L21:Q21"/>
    <mergeCell ref="B22:F22"/>
    <mergeCell ref="G22:I22"/>
    <mergeCell ref="L22:Q22"/>
    <mergeCell ref="R21:T21"/>
    <mergeCell ref="AK21:AK22"/>
    <mergeCell ref="AL21:AL22"/>
    <mergeCell ref="AM21:AM22"/>
    <mergeCell ref="AN21:AN22"/>
    <mergeCell ref="AO21:AO22"/>
    <mergeCell ref="AP21:AP22"/>
    <mergeCell ref="AD21:AD22"/>
    <mergeCell ref="AE21:AE22"/>
    <mergeCell ref="AG21:AG22"/>
    <mergeCell ref="AH21:AH22"/>
    <mergeCell ref="AI21:AI22"/>
    <mergeCell ref="AJ21:AJ22"/>
    <mergeCell ref="Z23:Z24"/>
    <mergeCell ref="AA23:AA24"/>
    <mergeCell ref="AB23:AB24"/>
    <mergeCell ref="AC23:AC24"/>
    <mergeCell ref="W23:W24"/>
    <mergeCell ref="X23:X24"/>
    <mergeCell ref="U23:V23"/>
    <mergeCell ref="U24:V24"/>
    <mergeCell ref="A23:A24"/>
    <mergeCell ref="B23:F23"/>
    <mergeCell ref="G23:I23"/>
    <mergeCell ref="J23:J24"/>
    <mergeCell ref="L23:Q23"/>
    <mergeCell ref="B24:F24"/>
    <mergeCell ref="G24:I24"/>
    <mergeCell ref="L24:Q24"/>
    <mergeCell ref="AK23:AK24"/>
    <mergeCell ref="AL23:AL24"/>
    <mergeCell ref="AM23:AM24"/>
    <mergeCell ref="AN23:AN24"/>
    <mergeCell ref="AO23:AO24"/>
    <mergeCell ref="AP23:AP24"/>
    <mergeCell ref="AD23:AD24"/>
    <mergeCell ref="AE23:AE24"/>
    <mergeCell ref="AG23:AG24"/>
    <mergeCell ref="AH23:AH24"/>
    <mergeCell ref="AI23:AI24"/>
    <mergeCell ref="AJ23:AJ24"/>
    <mergeCell ref="Z25:Z26"/>
    <mergeCell ref="AA25:AA26"/>
    <mergeCell ref="AB25:AB26"/>
    <mergeCell ref="AC25:AC26"/>
    <mergeCell ref="W25:W26"/>
    <mergeCell ref="X25:X26"/>
    <mergeCell ref="U25:V25"/>
    <mergeCell ref="U26:V26"/>
    <mergeCell ref="A25:A26"/>
    <mergeCell ref="B25:F25"/>
    <mergeCell ref="G25:I25"/>
    <mergeCell ref="J25:J26"/>
    <mergeCell ref="L25:Q25"/>
    <mergeCell ref="B26:F26"/>
    <mergeCell ref="G26:I26"/>
    <mergeCell ref="L26:Q26"/>
    <mergeCell ref="AK25:AK26"/>
    <mergeCell ref="AL25:AL26"/>
    <mergeCell ref="AM25:AM26"/>
    <mergeCell ref="AN25:AN26"/>
    <mergeCell ref="AO25:AO26"/>
    <mergeCell ref="AP25:AP26"/>
    <mergeCell ref="AD25:AD26"/>
    <mergeCell ref="AE25:AE26"/>
    <mergeCell ref="AG25:AG26"/>
    <mergeCell ref="AH25:AH26"/>
    <mergeCell ref="AI25:AI26"/>
    <mergeCell ref="AJ25:AJ26"/>
    <mergeCell ref="A27:A28"/>
    <mergeCell ref="B27:F27"/>
    <mergeCell ref="G27:I27"/>
    <mergeCell ref="J27:J28"/>
    <mergeCell ref="L27:Q27"/>
    <mergeCell ref="B28:F28"/>
    <mergeCell ref="G28:I28"/>
    <mergeCell ref="L28:Q28"/>
    <mergeCell ref="R28:T28"/>
    <mergeCell ref="L30:Q30"/>
    <mergeCell ref="R29:T29"/>
    <mergeCell ref="AK27:AK28"/>
    <mergeCell ref="AL27:AL28"/>
    <mergeCell ref="AM27:AM28"/>
    <mergeCell ref="AN27:AN28"/>
    <mergeCell ref="AO27:AO28"/>
    <mergeCell ref="AP27:AP28"/>
    <mergeCell ref="AD27:AD28"/>
    <mergeCell ref="AE27:AE28"/>
    <mergeCell ref="AG27:AG28"/>
    <mergeCell ref="AH27:AH28"/>
    <mergeCell ref="AI27:AI28"/>
    <mergeCell ref="AJ27:AJ28"/>
    <mergeCell ref="Z27:Z28"/>
    <mergeCell ref="AA27:AA28"/>
    <mergeCell ref="AB27:AB28"/>
    <mergeCell ref="AC27:AC28"/>
    <mergeCell ref="W27:W28"/>
    <mergeCell ref="X27:X28"/>
    <mergeCell ref="U27:V27"/>
    <mergeCell ref="U28:V28"/>
    <mergeCell ref="AL29:AL30"/>
    <mergeCell ref="AM29:AM30"/>
    <mergeCell ref="AN29:AN30"/>
    <mergeCell ref="AO29:AO30"/>
    <mergeCell ref="AP29:AP30"/>
    <mergeCell ref="AD29:AD30"/>
    <mergeCell ref="AE29:AE30"/>
    <mergeCell ref="AG29:AG30"/>
    <mergeCell ref="AH29:AH30"/>
    <mergeCell ref="AI29:AI30"/>
    <mergeCell ref="AJ29:AJ30"/>
    <mergeCell ref="A31:A32"/>
    <mergeCell ref="B31:F31"/>
    <mergeCell ref="G31:I31"/>
    <mergeCell ref="J31:J32"/>
    <mergeCell ref="L31:Q31"/>
    <mergeCell ref="B32:F32"/>
    <mergeCell ref="G32:I32"/>
    <mergeCell ref="L32:Q32"/>
    <mergeCell ref="AK29:AK30"/>
    <mergeCell ref="Z29:Z30"/>
    <mergeCell ref="AA29:AA30"/>
    <mergeCell ref="AB29:AB30"/>
    <mergeCell ref="AC29:AC30"/>
    <mergeCell ref="W29:W30"/>
    <mergeCell ref="X29:X30"/>
    <mergeCell ref="U29:V29"/>
    <mergeCell ref="U30:V30"/>
    <mergeCell ref="A29:A30"/>
    <mergeCell ref="B29:F29"/>
    <mergeCell ref="G29:I29"/>
    <mergeCell ref="J29:J30"/>
    <mergeCell ref="L29:Q29"/>
    <mergeCell ref="B30:F30"/>
    <mergeCell ref="G30:I30"/>
    <mergeCell ref="AP31:AP32"/>
    <mergeCell ref="AD31:AD32"/>
    <mergeCell ref="AE31:AE32"/>
    <mergeCell ref="AG31:AG32"/>
    <mergeCell ref="AH31:AH32"/>
    <mergeCell ref="AI31:AI32"/>
    <mergeCell ref="AJ31:AJ32"/>
    <mergeCell ref="Z31:Z32"/>
    <mergeCell ref="AA31:AA32"/>
    <mergeCell ref="AB31:AB32"/>
    <mergeCell ref="AC31:AC32"/>
    <mergeCell ref="I33:R33"/>
    <mergeCell ref="T33:W33"/>
    <mergeCell ref="J34:K34"/>
    <mergeCell ref="T34:W34"/>
    <mergeCell ref="AG34:AO34"/>
    <mergeCell ref="J35:K35"/>
    <mergeCell ref="L35:N35"/>
    <mergeCell ref="T35:W35"/>
    <mergeCell ref="AK31:AK32"/>
    <mergeCell ref="AL31:AL32"/>
    <mergeCell ref="AM31:AM32"/>
    <mergeCell ref="AN31:AN32"/>
    <mergeCell ref="AO31:AO32"/>
    <mergeCell ref="W31:W32"/>
    <mergeCell ref="X31:X32"/>
    <mergeCell ref="U31:V31"/>
    <mergeCell ref="U32:V32"/>
    <mergeCell ref="R30:T30"/>
    <mergeCell ref="R31:T31"/>
    <mergeCell ref="R32:T32"/>
    <mergeCell ref="U14:V14"/>
    <mergeCell ref="U13:V13"/>
    <mergeCell ref="U15:V15"/>
    <mergeCell ref="U16:V16"/>
    <mergeCell ref="U17:V17"/>
    <mergeCell ref="U18:V18"/>
    <mergeCell ref="U19:V19"/>
    <mergeCell ref="R22:T22"/>
    <mergeCell ref="R23:T23"/>
    <mergeCell ref="R24:T24"/>
    <mergeCell ref="R25:T25"/>
    <mergeCell ref="R26:T26"/>
    <mergeCell ref="R27:T27"/>
    <mergeCell ref="R14:T14"/>
    <mergeCell ref="R15:T15"/>
    <mergeCell ref="R16:T16"/>
    <mergeCell ref="R17:T17"/>
    <mergeCell ref="R18:T18"/>
    <mergeCell ref="R19:T19"/>
  </mergeCells>
  <phoneticPr fontId="2"/>
  <printOptions horizontalCentered="1" verticalCentered="1"/>
  <pageMargins left="7.874015748031496E-2" right="7.874015748031496E-2" top="0.39370078740157483" bottom="0.19685039370078741" header="0.51181102362204722" footer="0.51181102362204722"/>
  <pageSetup paperSize="9" orientation="landscape" horizontalDpi="4294967293"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N159"/>
  <sheetViews>
    <sheetView zoomScaleNormal="100" workbookViewId="0">
      <selection activeCell="M17" sqref="M17"/>
    </sheetView>
  </sheetViews>
  <sheetFormatPr defaultColWidth="0" defaultRowHeight="13" zeroHeight="1"/>
  <cols>
    <col min="1" max="1" width="3.08984375" style="828" customWidth="1"/>
    <col min="2" max="2" width="11.6328125" style="828" bestFit="1" customWidth="1"/>
    <col min="3" max="4" width="3.453125" style="828" bestFit="1" customWidth="1"/>
    <col min="5" max="5" width="12.6328125" style="828" customWidth="1"/>
    <col min="6" max="6" width="3.90625" style="828" customWidth="1"/>
    <col min="7" max="7" width="18.26953125" style="828" customWidth="1"/>
    <col min="8" max="8" width="3.453125" style="828" bestFit="1" customWidth="1"/>
    <col min="9" max="9" width="4.6328125" style="828" customWidth="1"/>
    <col min="10" max="10" width="3.453125" style="828" bestFit="1" customWidth="1"/>
    <col min="11" max="11" width="6.90625" style="828" customWidth="1"/>
    <col min="12" max="12" width="3.453125" style="828" bestFit="1" customWidth="1"/>
    <col min="13" max="13" width="16.7265625" style="828" customWidth="1"/>
    <col min="14" max="14" width="1.36328125" style="4" customWidth="1"/>
    <col min="15" max="16384" width="9" style="4" hidden="1"/>
  </cols>
  <sheetData>
    <row r="1" spans="1:13" ht="17" thickBot="1">
      <c r="A1" s="587" t="str">
        <f>IF(AND(入力フォーム!J8&gt;=2,入力フォーム!J8&lt;=5),"大分県吹奏楽コンクール","大分県小学生バンドフェスティバル")&amp;" 演奏楽曲に関する著作権・編曲許諾確認用紙①"</f>
        <v>大分県小学生バンドフェスティバル 演奏楽曲に関する著作権・編曲許諾確認用紙①</v>
      </c>
      <c r="B1" s="587"/>
      <c r="C1" s="587"/>
      <c r="D1" s="587"/>
      <c r="E1" s="587"/>
      <c r="F1" s="587"/>
      <c r="G1" s="587"/>
      <c r="H1" s="587"/>
      <c r="I1" s="587"/>
      <c r="J1" s="587"/>
      <c r="K1" s="587"/>
      <c r="L1" s="587"/>
      <c r="M1" s="587"/>
    </row>
    <row r="2" spans="1:13">
      <c r="A2" s="809" t="s">
        <v>154</v>
      </c>
      <c r="B2" s="811" t="str">
        <f>IF(AND(入力フォーム!J8&gt;=2,入力フォーム!J8&lt;=5),IF(入力フォーム!G8="","",入力フォーム!G13&amp;入力フォーム!G8),"ステージパフォーマンス部門")</f>
        <v>ステージパフォーマンス部門</v>
      </c>
      <c r="C2" s="812"/>
      <c r="D2" s="809" t="s">
        <v>155</v>
      </c>
      <c r="E2" s="806" t="str">
        <f>IF(AND(入力フォーム!J8&gt;=2,入力フォーム!J8&lt;=5),IF(入力フォーム!B18="","",入力フォーム!B18),IF('入力フォーム （小学生BFS）'!B9="","",'入力フォーム （小学生BFS）'!B9))</f>
        <v/>
      </c>
      <c r="F2" s="807"/>
      <c r="G2" s="807"/>
      <c r="H2" s="807"/>
      <c r="I2" s="807"/>
      <c r="J2" s="807"/>
      <c r="K2" s="808"/>
      <c r="L2" s="809" t="s">
        <v>159</v>
      </c>
      <c r="M2" s="815" t="str">
        <f>IF(AND(入力フォーム!J8&gt;=2,入力フォーム!J8&lt;=5),IF(入力フォーム!B28="","",入力フォーム!B28),IF('入力フォーム （小学生BFS）'!B19="","",'入力フォーム （小学生BFS）'!B19))</f>
        <v/>
      </c>
    </row>
    <row r="3" spans="1:13" ht="13.5" thickBot="1">
      <c r="A3" s="810"/>
      <c r="B3" s="813"/>
      <c r="C3" s="814"/>
      <c r="D3" s="810"/>
      <c r="E3" s="817" t="str">
        <f>IF(AND(入力フォーム!J8&gt;=2,入力フォーム!J8&lt;=5),IF(入力フォーム!B20="","",入力フォーム!B20),"")</f>
        <v/>
      </c>
      <c r="F3" s="818"/>
      <c r="G3" s="818"/>
      <c r="H3" s="818"/>
      <c r="I3" s="818"/>
      <c r="J3" s="818"/>
      <c r="K3" s="819"/>
      <c r="L3" s="810"/>
      <c r="M3" s="816"/>
    </row>
    <row r="4" spans="1:13">
      <c r="A4" s="809" t="s">
        <v>156</v>
      </c>
      <c r="B4" s="820" t="str">
        <f>IF(AND(入力フォーム!J8&gt;=2,入力フォーム!J8&lt;=5),IF(入力フォーム!C50="","",入力フォーム!C50),IF('入力フォーム （小学生BFS）'!C35="","",'入力フォーム （小学生BFS）'!C35))</f>
        <v/>
      </c>
      <c r="C4" s="821"/>
      <c r="D4" s="821"/>
      <c r="E4" s="822"/>
      <c r="F4" s="809" t="s">
        <v>157</v>
      </c>
      <c r="G4" s="826" t="str">
        <f>IF(AND(入力フォーム!J8&gt;=2,入力フォーム!J8&lt;=5),IF(入力フォーム!C69="","",入力フォーム!C69),IF('入力フォーム （小学生BFS）'!C54="","",'入力フォーム （小学生BFS）'!C54))</f>
        <v/>
      </c>
      <c r="H4" s="809" t="s">
        <v>158</v>
      </c>
      <c r="I4" s="820" t="str">
        <f>IF(AND(入力フォーム!J8&gt;=2,入力フォーム!J8&lt;=5),IF(入力フォーム!C71="","",入力フォーム!C71),IF('入力フォーム （小学生BFS）'!C56="","",'入力フォーム （小学生BFS）'!C56))</f>
        <v/>
      </c>
      <c r="J4" s="821"/>
      <c r="K4" s="822"/>
      <c r="L4" s="809" t="s">
        <v>160</v>
      </c>
      <c r="M4" s="826" t="str">
        <f>IF(AND(入力フォーム!J8&gt;=2,入力フォーム!J8&lt;=5),IF(入力フォーム!C73="","",入力フォーム!C73),IF('入力フォーム （小学生BFS）'!C58="","",'入力フォーム （小学生BFS）'!C58))</f>
        <v/>
      </c>
    </row>
    <row r="5" spans="1:13" ht="13.5" thickBot="1">
      <c r="A5" s="810"/>
      <c r="B5" s="823"/>
      <c r="C5" s="824"/>
      <c r="D5" s="824"/>
      <c r="E5" s="825"/>
      <c r="F5" s="810"/>
      <c r="G5" s="827"/>
      <c r="H5" s="810"/>
      <c r="I5" s="823"/>
      <c r="J5" s="824"/>
      <c r="K5" s="825"/>
      <c r="L5" s="810"/>
      <c r="M5" s="827"/>
    </row>
    <row r="6" spans="1:13" ht="13.5" thickBot="1">
      <c r="A6" s="4"/>
      <c r="B6" s="4"/>
      <c r="C6" s="4"/>
      <c r="D6" s="4"/>
      <c r="E6" s="4"/>
      <c r="F6" s="4"/>
      <c r="G6" s="4"/>
      <c r="H6" s="4"/>
      <c r="I6" s="4"/>
      <c r="J6" s="4"/>
      <c r="K6" s="4"/>
      <c r="L6" s="4"/>
      <c r="M6" s="4"/>
    </row>
    <row r="7" spans="1:13">
      <c r="A7" s="835"/>
      <c r="B7" s="836"/>
      <c r="C7" s="836"/>
      <c r="D7" s="836"/>
      <c r="E7" s="836"/>
      <c r="F7" s="836"/>
      <c r="G7" s="836"/>
      <c r="H7" s="836"/>
      <c r="I7" s="836"/>
      <c r="J7" s="836"/>
      <c r="K7" s="836"/>
      <c r="L7" s="836"/>
      <c r="M7" s="837"/>
    </row>
    <row r="8" spans="1:13" ht="16.5">
      <c r="A8" s="829"/>
      <c r="B8" s="830"/>
      <c r="C8" s="830"/>
      <c r="D8" s="830"/>
      <c r="E8" s="830"/>
      <c r="F8" s="830"/>
      <c r="G8" s="830"/>
      <c r="H8" s="830"/>
      <c r="I8" s="830"/>
      <c r="J8" s="830"/>
      <c r="K8" s="830"/>
      <c r="L8" s="830"/>
      <c r="M8" s="831"/>
    </row>
    <row r="9" spans="1:13" ht="16.5">
      <c r="A9" s="838" t="s">
        <v>161</v>
      </c>
      <c r="B9" s="575"/>
      <c r="C9" s="575"/>
      <c r="D9" s="575"/>
      <c r="E9" s="575"/>
      <c r="F9" s="575"/>
      <c r="G9" s="575"/>
      <c r="H9" s="575"/>
      <c r="I9" s="575"/>
      <c r="J9" s="575"/>
      <c r="K9" s="575"/>
      <c r="L9" s="575"/>
      <c r="M9" s="839"/>
    </row>
    <row r="10" spans="1:13" ht="16.5">
      <c r="A10" s="838" t="s">
        <v>162</v>
      </c>
      <c r="B10" s="575"/>
      <c r="C10" s="575"/>
      <c r="D10" s="575"/>
      <c r="E10" s="575"/>
      <c r="F10" s="575"/>
      <c r="G10" s="575"/>
      <c r="H10" s="575"/>
      <c r="I10" s="575"/>
      <c r="J10" s="575"/>
      <c r="K10" s="575"/>
      <c r="L10" s="575"/>
      <c r="M10" s="839"/>
    </row>
    <row r="11" spans="1:13" ht="16.5">
      <c r="A11" s="829" t="s">
        <v>163</v>
      </c>
      <c r="B11" s="830"/>
      <c r="C11" s="830"/>
      <c r="D11" s="830"/>
      <c r="E11" s="830"/>
      <c r="F11" s="830"/>
      <c r="G11" s="830"/>
      <c r="H11" s="830"/>
      <c r="I11" s="830"/>
      <c r="J11" s="830"/>
      <c r="K11" s="830"/>
      <c r="L11" s="830"/>
      <c r="M11" s="831"/>
    </row>
    <row r="12" spans="1:13" ht="16.5">
      <c r="A12" s="829" t="s">
        <v>164</v>
      </c>
      <c r="B12" s="830"/>
      <c r="C12" s="830"/>
      <c r="D12" s="830"/>
      <c r="E12" s="830"/>
      <c r="F12" s="830"/>
      <c r="G12" s="830"/>
      <c r="H12" s="830"/>
      <c r="I12" s="830"/>
      <c r="J12" s="830"/>
      <c r="K12" s="830"/>
      <c r="L12" s="830"/>
      <c r="M12" s="831"/>
    </row>
    <row r="13" spans="1:13" ht="16.5">
      <c r="A13" s="840" t="s">
        <v>173</v>
      </c>
      <c r="B13" s="575"/>
      <c r="C13" s="575"/>
      <c r="D13" s="575"/>
      <c r="E13" s="575"/>
      <c r="F13" s="575"/>
      <c r="G13" s="575"/>
      <c r="H13" s="575"/>
      <c r="I13" s="575"/>
      <c r="J13" s="575"/>
      <c r="K13" s="575"/>
      <c r="L13" s="575"/>
      <c r="M13" s="839"/>
    </row>
    <row r="14" spans="1:13" ht="16.5">
      <c r="A14" s="829" t="s">
        <v>174</v>
      </c>
      <c r="B14" s="830"/>
      <c r="C14" s="830"/>
      <c r="D14" s="830"/>
      <c r="E14" s="830"/>
      <c r="F14" s="830"/>
      <c r="G14" s="830"/>
      <c r="H14" s="830"/>
      <c r="I14" s="830"/>
      <c r="J14" s="830"/>
      <c r="K14" s="830"/>
      <c r="L14" s="830"/>
      <c r="M14" s="831"/>
    </row>
    <row r="15" spans="1:13" ht="16.5">
      <c r="A15" s="829" t="s">
        <v>175</v>
      </c>
      <c r="B15" s="830"/>
      <c r="C15" s="830"/>
      <c r="D15" s="830"/>
      <c r="E15" s="830"/>
      <c r="F15" s="830"/>
      <c r="G15" s="830"/>
      <c r="H15" s="830"/>
      <c r="I15" s="830"/>
      <c r="J15" s="830"/>
      <c r="K15" s="830"/>
      <c r="L15" s="830"/>
      <c r="M15" s="831"/>
    </row>
    <row r="16" spans="1:13" ht="16.5">
      <c r="A16" s="832" t="s">
        <v>172</v>
      </c>
      <c r="B16" s="833"/>
      <c r="C16" s="833"/>
      <c r="D16" s="833"/>
      <c r="E16" s="833"/>
      <c r="F16" s="833"/>
      <c r="G16" s="833"/>
      <c r="H16" s="833"/>
      <c r="I16" s="833"/>
      <c r="J16" s="833"/>
      <c r="K16" s="833"/>
      <c r="L16" s="833"/>
      <c r="M16" s="834"/>
    </row>
    <row r="17" spans="1:13" ht="16.5">
      <c r="A17" s="60"/>
      <c r="B17" s="61" t="s">
        <v>176</v>
      </c>
      <c r="C17" s="61"/>
      <c r="D17" s="61"/>
      <c r="E17" s="61"/>
      <c r="F17" s="61"/>
      <c r="G17" s="61"/>
      <c r="H17" s="61"/>
      <c r="I17" s="61"/>
      <c r="J17" s="61"/>
      <c r="K17" s="61"/>
      <c r="L17" s="61"/>
      <c r="M17" s="62"/>
    </row>
    <row r="18" spans="1:13">
      <c r="A18" s="57" t="s">
        <v>165</v>
      </c>
      <c r="B18" s="58"/>
      <c r="C18" s="58"/>
      <c r="D18" s="58"/>
      <c r="E18" s="58"/>
      <c r="F18" s="58"/>
      <c r="G18" s="58"/>
      <c r="H18" s="58"/>
      <c r="I18" s="58"/>
      <c r="J18" s="58"/>
      <c r="K18" s="58"/>
      <c r="L18" s="58"/>
      <c r="M18" s="59"/>
    </row>
    <row r="19" spans="1:13">
      <c r="A19" s="57" t="s">
        <v>166</v>
      </c>
      <c r="B19" s="58"/>
      <c r="C19" s="58"/>
      <c r="D19" s="58"/>
      <c r="E19" s="58"/>
      <c r="F19" s="58"/>
      <c r="G19" s="58"/>
      <c r="H19" s="58"/>
      <c r="I19" s="58"/>
      <c r="J19" s="58"/>
      <c r="K19" s="58"/>
      <c r="L19" s="58"/>
      <c r="M19" s="59"/>
    </row>
    <row r="20" spans="1:13">
      <c r="A20" s="57" t="s">
        <v>177</v>
      </c>
      <c r="B20" s="58"/>
      <c r="C20" s="58"/>
      <c r="D20" s="58"/>
      <c r="E20" s="58"/>
      <c r="F20" s="58"/>
      <c r="G20" s="58"/>
      <c r="H20" s="58"/>
      <c r="I20" s="58"/>
      <c r="J20" s="58"/>
      <c r="K20" s="58"/>
      <c r="L20" s="58"/>
      <c r="M20" s="59"/>
    </row>
    <row r="21" spans="1:13">
      <c r="A21" s="57" t="s">
        <v>178</v>
      </c>
      <c r="B21" s="58"/>
      <c r="C21" s="58"/>
      <c r="D21" s="58"/>
      <c r="E21" s="58"/>
      <c r="F21" s="58"/>
      <c r="G21" s="58"/>
      <c r="H21" s="58"/>
      <c r="I21" s="58"/>
      <c r="J21" s="58"/>
      <c r="K21" s="58"/>
      <c r="L21" s="58"/>
      <c r="M21" s="59"/>
    </row>
    <row r="22" spans="1:13">
      <c r="A22" s="57" t="s">
        <v>167</v>
      </c>
      <c r="B22" s="58"/>
      <c r="C22" s="58"/>
      <c r="D22" s="58"/>
      <c r="E22" s="58"/>
      <c r="F22" s="58"/>
      <c r="G22" s="58"/>
      <c r="H22" s="58"/>
      <c r="I22" s="58"/>
      <c r="J22" s="58"/>
      <c r="K22" s="58"/>
      <c r="L22" s="58"/>
      <c r="M22" s="59"/>
    </row>
    <row r="23" spans="1:13">
      <c r="A23" s="57" t="s">
        <v>168</v>
      </c>
      <c r="B23" s="58"/>
      <c r="C23" s="58"/>
      <c r="D23" s="58"/>
      <c r="E23" s="58"/>
      <c r="F23" s="58"/>
      <c r="G23" s="58"/>
      <c r="H23" s="58"/>
      <c r="I23" s="58"/>
      <c r="J23" s="58"/>
      <c r="K23" s="58"/>
      <c r="L23" s="58"/>
      <c r="M23" s="59"/>
    </row>
    <row r="24" spans="1:13">
      <c r="A24" s="57" t="s">
        <v>169</v>
      </c>
      <c r="B24" s="58"/>
      <c r="C24" s="58"/>
      <c r="D24" s="58"/>
      <c r="E24" s="58"/>
      <c r="F24" s="58"/>
      <c r="G24" s="58"/>
      <c r="H24" s="58"/>
      <c r="I24" s="58"/>
      <c r="J24" s="58"/>
      <c r="K24" s="58"/>
      <c r="L24" s="58"/>
      <c r="M24" s="59"/>
    </row>
    <row r="25" spans="1:13">
      <c r="A25" s="57"/>
      <c r="B25" s="58"/>
      <c r="C25" s="58"/>
      <c r="D25" s="58"/>
      <c r="E25" s="58"/>
      <c r="F25" s="58"/>
      <c r="G25" s="58"/>
      <c r="H25" s="58"/>
      <c r="I25" s="58"/>
      <c r="J25" s="58"/>
      <c r="K25" s="58"/>
      <c r="L25" s="58"/>
      <c r="M25" s="59"/>
    </row>
    <row r="26" spans="1:13">
      <c r="A26" s="57"/>
      <c r="B26" s="58"/>
      <c r="C26" s="58"/>
      <c r="D26" s="58"/>
      <c r="E26" s="58"/>
      <c r="F26" s="58"/>
      <c r="G26" s="58"/>
      <c r="H26" s="58"/>
      <c r="I26" s="58"/>
      <c r="J26" s="58"/>
      <c r="K26" s="58"/>
      <c r="L26" s="58"/>
      <c r="M26" s="59"/>
    </row>
    <row r="27" spans="1:13">
      <c r="A27" s="57"/>
      <c r="B27" s="58"/>
      <c r="C27" s="58"/>
      <c r="D27" s="58"/>
      <c r="E27" s="58"/>
      <c r="F27" s="58"/>
      <c r="G27" s="58"/>
      <c r="H27" s="58"/>
      <c r="I27" s="58"/>
      <c r="J27" s="58"/>
      <c r="K27" s="58"/>
      <c r="L27" s="58"/>
      <c r="M27" s="59"/>
    </row>
    <row r="28" spans="1:13">
      <c r="A28" s="57"/>
      <c r="B28" s="58"/>
      <c r="C28" s="58"/>
      <c r="D28" s="58"/>
      <c r="E28" s="58"/>
      <c r="F28" s="58"/>
      <c r="G28" s="58"/>
      <c r="H28" s="58"/>
      <c r="I28" s="58"/>
      <c r="J28" s="58"/>
      <c r="K28" s="58"/>
      <c r="L28" s="58"/>
      <c r="M28" s="59"/>
    </row>
    <row r="29" spans="1:13">
      <c r="A29" s="57"/>
      <c r="B29" s="58"/>
      <c r="C29" s="58"/>
      <c r="D29" s="58"/>
      <c r="E29" s="58"/>
      <c r="F29" s="58"/>
      <c r="G29" s="58"/>
      <c r="H29" s="58"/>
      <c r="I29" s="58"/>
      <c r="J29" s="58"/>
      <c r="K29" s="58"/>
      <c r="L29" s="58"/>
      <c r="M29" s="59"/>
    </row>
    <row r="30" spans="1:13" ht="16.5">
      <c r="A30" s="832"/>
      <c r="B30" s="833"/>
      <c r="C30" s="833"/>
      <c r="D30" s="833"/>
      <c r="E30" s="833"/>
      <c r="F30" s="833"/>
      <c r="G30" s="833"/>
      <c r="H30" s="833"/>
      <c r="I30" s="833"/>
      <c r="J30" s="833"/>
      <c r="K30" s="833"/>
      <c r="L30" s="833"/>
      <c r="M30" s="834"/>
    </row>
    <row r="31" spans="1:13">
      <c r="A31" s="800"/>
      <c r="B31" s="801"/>
      <c r="C31" s="801"/>
      <c r="D31" s="801"/>
      <c r="E31" s="801"/>
      <c r="F31" s="801"/>
      <c r="G31" s="801"/>
      <c r="H31" s="801"/>
      <c r="I31" s="801"/>
      <c r="J31" s="801"/>
      <c r="K31" s="801"/>
      <c r="L31" s="801"/>
      <c r="M31" s="802"/>
    </row>
    <row r="32" spans="1:13">
      <c r="A32" s="800"/>
      <c r="B32" s="801"/>
      <c r="C32" s="801"/>
      <c r="D32" s="801"/>
      <c r="E32" s="801"/>
      <c r="F32" s="801"/>
      <c r="G32" s="801"/>
      <c r="H32" s="801"/>
      <c r="I32" s="801"/>
      <c r="J32" s="801"/>
      <c r="K32" s="801"/>
      <c r="L32" s="801"/>
      <c r="M32" s="802"/>
    </row>
    <row r="33" spans="1:13">
      <c r="A33" s="800"/>
      <c r="B33" s="801"/>
      <c r="C33" s="801"/>
      <c r="D33" s="801"/>
      <c r="E33" s="801"/>
      <c r="F33" s="801"/>
      <c r="G33" s="801"/>
      <c r="H33" s="801"/>
      <c r="I33" s="801"/>
      <c r="J33" s="801"/>
      <c r="K33" s="801"/>
      <c r="L33" s="801"/>
      <c r="M33" s="802"/>
    </row>
    <row r="34" spans="1:13">
      <c r="A34" s="800"/>
      <c r="B34" s="801"/>
      <c r="C34" s="801"/>
      <c r="D34" s="801"/>
      <c r="E34" s="801"/>
      <c r="F34" s="801"/>
      <c r="G34" s="801"/>
      <c r="H34" s="801"/>
      <c r="I34" s="801"/>
      <c r="J34" s="801"/>
      <c r="K34" s="801"/>
      <c r="L34" s="801"/>
      <c r="M34" s="802"/>
    </row>
    <row r="35" spans="1:13">
      <c r="A35" s="800"/>
      <c r="B35" s="801"/>
      <c r="C35" s="801"/>
      <c r="D35" s="801"/>
      <c r="E35" s="801"/>
      <c r="F35" s="801"/>
      <c r="G35" s="801"/>
      <c r="H35" s="801"/>
      <c r="I35" s="801"/>
      <c r="J35" s="801"/>
      <c r="K35" s="801"/>
      <c r="L35" s="801"/>
      <c r="M35" s="802"/>
    </row>
    <row r="36" spans="1:13">
      <c r="A36" s="800"/>
      <c r="B36" s="801"/>
      <c r="C36" s="801"/>
      <c r="D36" s="801"/>
      <c r="E36" s="801"/>
      <c r="F36" s="801"/>
      <c r="G36" s="801"/>
      <c r="H36" s="801"/>
      <c r="I36" s="801"/>
      <c r="J36" s="801"/>
      <c r="K36" s="801"/>
      <c r="L36" s="801"/>
      <c r="M36" s="802"/>
    </row>
    <row r="37" spans="1:13">
      <c r="A37" s="800"/>
      <c r="B37" s="801"/>
      <c r="C37" s="801"/>
      <c r="D37" s="801"/>
      <c r="E37" s="801"/>
      <c r="F37" s="801"/>
      <c r="G37" s="801"/>
      <c r="H37" s="801"/>
      <c r="I37" s="801"/>
      <c r="J37" s="801"/>
      <c r="K37" s="801"/>
      <c r="L37" s="801"/>
      <c r="M37" s="802"/>
    </row>
    <row r="38" spans="1:13">
      <c r="A38" s="800"/>
      <c r="B38" s="801"/>
      <c r="C38" s="801"/>
      <c r="D38" s="801"/>
      <c r="E38" s="801"/>
      <c r="F38" s="801"/>
      <c r="G38" s="801"/>
      <c r="H38" s="801"/>
      <c r="I38" s="801"/>
      <c r="J38" s="801"/>
      <c r="K38" s="801"/>
      <c r="L38" s="801"/>
      <c r="M38" s="802"/>
    </row>
    <row r="39" spans="1:13">
      <c r="A39" s="800"/>
      <c r="B39" s="801"/>
      <c r="C39" s="801"/>
      <c r="D39" s="801"/>
      <c r="E39" s="801"/>
      <c r="F39" s="801"/>
      <c r="G39" s="801"/>
      <c r="H39" s="801"/>
      <c r="I39" s="801"/>
      <c r="J39" s="801"/>
      <c r="K39" s="801"/>
      <c r="L39" s="801"/>
      <c r="M39" s="802"/>
    </row>
    <row r="40" spans="1:13">
      <c r="A40" s="800"/>
      <c r="B40" s="801"/>
      <c r="C40" s="801"/>
      <c r="D40" s="801"/>
      <c r="E40" s="801"/>
      <c r="F40" s="801"/>
      <c r="G40" s="801"/>
      <c r="H40" s="801"/>
      <c r="I40" s="801"/>
      <c r="J40" s="801"/>
      <c r="K40" s="801"/>
      <c r="L40" s="801"/>
      <c r="M40" s="802"/>
    </row>
    <row r="41" spans="1:13">
      <c r="A41" s="800"/>
      <c r="B41" s="801"/>
      <c r="C41" s="801"/>
      <c r="D41" s="801"/>
      <c r="E41" s="801"/>
      <c r="F41" s="801"/>
      <c r="G41" s="801"/>
      <c r="H41" s="801"/>
      <c r="I41" s="801"/>
      <c r="J41" s="801"/>
      <c r="K41" s="801"/>
      <c r="L41" s="801"/>
      <c r="M41" s="802"/>
    </row>
    <row r="42" spans="1:13">
      <c r="A42" s="800"/>
      <c r="B42" s="801"/>
      <c r="C42" s="801"/>
      <c r="D42" s="801"/>
      <c r="E42" s="801"/>
      <c r="F42" s="801"/>
      <c r="G42" s="801"/>
      <c r="H42" s="801"/>
      <c r="I42" s="801"/>
      <c r="J42" s="801"/>
      <c r="K42" s="801"/>
      <c r="L42" s="801"/>
      <c r="M42" s="802"/>
    </row>
    <row r="43" spans="1:13">
      <c r="A43" s="800"/>
      <c r="B43" s="801"/>
      <c r="C43" s="801"/>
      <c r="D43" s="801"/>
      <c r="E43" s="801"/>
      <c r="F43" s="801"/>
      <c r="G43" s="801"/>
      <c r="H43" s="801"/>
      <c r="I43" s="801"/>
      <c r="J43" s="801"/>
      <c r="K43" s="801"/>
      <c r="L43" s="801"/>
      <c r="M43" s="802"/>
    </row>
    <row r="44" spans="1:13">
      <c r="A44" s="800"/>
      <c r="B44" s="801"/>
      <c r="C44" s="801"/>
      <c r="D44" s="801"/>
      <c r="E44" s="801"/>
      <c r="F44" s="801"/>
      <c r="G44" s="801"/>
      <c r="H44" s="801"/>
      <c r="I44" s="801"/>
      <c r="J44" s="801"/>
      <c r="K44" s="801"/>
      <c r="L44" s="801"/>
      <c r="M44" s="802"/>
    </row>
    <row r="45" spans="1:13">
      <c r="A45" s="800"/>
      <c r="B45" s="801"/>
      <c r="C45" s="801"/>
      <c r="D45" s="801"/>
      <c r="E45" s="801"/>
      <c r="F45" s="801"/>
      <c r="G45" s="801"/>
      <c r="H45" s="801"/>
      <c r="I45" s="801"/>
      <c r="J45" s="801"/>
      <c r="K45" s="801"/>
      <c r="L45" s="801"/>
      <c r="M45" s="802"/>
    </row>
    <row r="46" spans="1:13">
      <c r="A46" s="800"/>
      <c r="B46" s="801"/>
      <c r="C46" s="801"/>
      <c r="D46" s="801"/>
      <c r="E46" s="801"/>
      <c r="F46" s="801"/>
      <c r="G46" s="801"/>
      <c r="H46" s="801"/>
      <c r="I46" s="801"/>
      <c r="J46" s="801"/>
      <c r="K46" s="801"/>
      <c r="L46" s="801"/>
      <c r="M46" s="802"/>
    </row>
    <row r="47" spans="1:13">
      <c r="A47" s="800"/>
      <c r="B47" s="801"/>
      <c r="C47" s="801"/>
      <c r="D47" s="801"/>
      <c r="E47" s="801"/>
      <c r="F47" s="801"/>
      <c r="G47" s="801"/>
      <c r="H47" s="801"/>
      <c r="I47" s="801"/>
      <c r="J47" s="801"/>
      <c r="K47" s="801"/>
      <c r="L47" s="801"/>
      <c r="M47" s="802"/>
    </row>
    <row r="48" spans="1:13">
      <c r="A48" s="800"/>
      <c r="B48" s="801"/>
      <c r="C48" s="801"/>
      <c r="D48" s="801"/>
      <c r="E48" s="801"/>
      <c r="F48" s="801"/>
      <c r="G48" s="801"/>
      <c r="H48" s="801"/>
      <c r="I48" s="801"/>
      <c r="J48" s="801"/>
      <c r="K48" s="801"/>
      <c r="L48" s="801"/>
      <c r="M48" s="802"/>
    </row>
    <row r="49" spans="1:13">
      <c r="A49" s="800"/>
      <c r="B49" s="801"/>
      <c r="C49" s="801"/>
      <c r="D49" s="801"/>
      <c r="E49" s="801"/>
      <c r="F49" s="801"/>
      <c r="G49" s="801"/>
      <c r="H49" s="801"/>
      <c r="I49" s="801"/>
      <c r="J49" s="801"/>
      <c r="K49" s="801"/>
      <c r="L49" s="801"/>
      <c r="M49" s="802"/>
    </row>
    <row r="50" spans="1:13">
      <c r="A50" s="800"/>
      <c r="B50" s="801"/>
      <c r="C50" s="801"/>
      <c r="D50" s="801"/>
      <c r="E50" s="801"/>
      <c r="F50" s="801"/>
      <c r="G50" s="801"/>
      <c r="H50" s="801"/>
      <c r="I50" s="801"/>
      <c r="J50" s="801"/>
      <c r="K50" s="801"/>
      <c r="L50" s="801"/>
      <c r="M50" s="802"/>
    </row>
    <row r="51" spans="1:13">
      <c r="A51" s="800"/>
      <c r="B51" s="801"/>
      <c r="C51" s="801"/>
      <c r="D51" s="801"/>
      <c r="E51" s="801"/>
      <c r="F51" s="801"/>
      <c r="G51" s="801"/>
      <c r="H51" s="801"/>
      <c r="I51" s="801"/>
      <c r="J51" s="801"/>
      <c r="K51" s="801"/>
      <c r="L51" s="801"/>
      <c r="M51" s="802"/>
    </row>
    <row r="52" spans="1:13">
      <c r="A52" s="800"/>
      <c r="B52" s="801"/>
      <c r="C52" s="801"/>
      <c r="D52" s="801"/>
      <c r="E52" s="801"/>
      <c r="F52" s="801"/>
      <c r="G52" s="801"/>
      <c r="H52" s="801"/>
      <c r="I52" s="801"/>
      <c r="J52" s="801"/>
      <c r="K52" s="801"/>
      <c r="L52" s="801"/>
      <c r="M52" s="802"/>
    </row>
    <row r="53" spans="1:13">
      <c r="A53" s="800"/>
      <c r="B53" s="801"/>
      <c r="C53" s="801"/>
      <c r="D53" s="801"/>
      <c r="E53" s="801"/>
      <c r="F53" s="801"/>
      <c r="G53" s="801"/>
      <c r="H53" s="801"/>
      <c r="I53" s="801"/>
      <c r="J53" s="801"/>
      <c r="K53" s="801"/>
      <c r="L53" s="801"/>
      <c r="M53" s="802"/>
    </row>
    <row r="54" spans="1:13">
      <c r="A54" s="800"/>
      <c r="B54" s="801"/>
      <c r="C54" s="801"/>
      <c r="D54" s="801"/>
      <c r="E54" s="801"/>
      <c r="F54" s="801"/>
      <c r="G54" s="801"/>
      <c r="H54" s="801"/>
      <c r="I54" s="801"/>
      <c r="J54" s="801"/>
      <c r="K54" s="801"/>
      <c r="L54" s="801"/>
      <c r="M54" s="802"/>
    </row>
    <row r="55" spans="1:13">
      <c r="A55" s="800"/>
      <c r="B55" s="801"/>
      <c r="C55" s="801"/>
      <c r="D55" s="801"/>
      <c r="E55" s="801"/>
      <c r="F55" s="801"/>
      <c r="G55" s="801"/>
      <c r="H55" s="801"/>
      <c r="I55" s="801"/>
      <c r="J55" s="801"/>
      <c r="K55" s="801"/>
      <c r="L55" s="801"/>
      <c r="M55" s="802"/>
    </row>
    <row r="56" spans="1:13">
      <c r="A56" s="800"/>
      <c r="B56" s="801"/>
      <c r="C56" s="801"/>
      <c r="D56" s="801"/>
      <c r="E56" s="801"/>
      <c r="F56" s="801"/>
      <c r="G56" s="801"/>
      <c r="H56" s="801"/>
      <c r="I56" s="801"/>
      <c r="J56" s="801"/>
      <c r="K56" s="801"/>
      <c r="L56" s="801"/>
      <c r="M56" s="802"/>
    </row>
    <row r="57" spans="1:13">
      <c r="A57" s="800"/>
      <c r="B57" s="801"/>
      <c r="C57" s="801"/>
      <c r="D57" s="801"/>
      <c r="E57" s="801"/>
      <c r="F57" s="801"/>
      <c r="G57" s="801"/>
      <c r="H57" s="801"/>
      <c r="I57" s="801"/>
      <c r="J57" s="801"/>
      <c r="K57" s="801"/>
      <c r="L57" s="801"/>
      <c r="M57" s="802"/>
    </row>
    <row r="58" spans="1:13">
      <c r="A58" s="800"/>
      <c r="B58" s="801"/>
      <c r="C58" s="801"/>
      <c r="D58" s="801"/>
      <c r="E58" s="801"/>
      <c r="F58" s="801"/>
      <c r="G58" s="801"/>
      <c r="H58" s="801"/>
      <c r="I58" s="801"/>
      <c r="J58" s="801"/>
      <c r="K58" s="801"/>
      <c r="L58" s="801"/>
      <c r="M58" s="802"/>
    </row>
    <row r="59" spans="1:13" ht="13.5" thickBot="1">
      <c r="A59" s="803"/>
      <c r="B59" s="804"/>
      <c r="C59" s="804"/>
      <c r="D59" s="804"/>
      <c r="E59" s="804"/>
      <c r="F59" s="804"/>
      <c r="G59" s="804"/>
      <c r="H59" s="804"/>
      <c r="I59" s="804"/>
      <c r="J59" s="804"/>
      <c r="K59" s="804"/>
      <c r="L59" s="804"/>
      <c r="M59" s="805"/>
    </row>
    <row r="60" spans="1:13" ht="3" customHeight="1">
      <c r="A60" s="4"/>
      <c r="B60" s="4"/>
      <c r="C60" s="4"/>
      <c r="D60" s="4"/>
      <c r="E60" s="4"/>
      <c r="F60" s="4"/>
      <c r="G60" s="4"/>
      <c r="H60" s="4"/>
      <c r="I60" s="4"/>
      <c r="J60" s="4"/>
      <c r="K60" s="4"/>
      <c r="L60" s="4"/>
      <c r="M60" s="4"/>
    </row>
    <row r="61" spans="1:13" hidden="1">
      <c r="A61" s="4"/>
      <c r="B61" s="4"/>
      <c r="C61" s="4"/>
      <c r="D61" s="4"/>
      <c r="E61" s="4"/>
      <c r="F61" s="4"/>
      <c r="G61" s="4"/>
      <c r="H61" s="4"/>
      <c r="I61" s="4"/>
      <c r="J61" s="4"/>
      <c r="K61" s="4"/>
      <c r="L61" s="4"/>
      <c r="M61" s="4"/>
    </row>
    <row r="62" spans="1:13" hidden="1">
      <c r="A62" s="4"/>
      <c r="B62" s="4"/>
      <c r="C62" s="4"/>
      <c r="D62" s="4"/>
      <c r="E62" s="4"/>
      <c r="F62" s="4"/>
      <c r="G62" s="4"/>
      <c r="H62" s="4"/>
      <c r="I62" s="4"/>
      <c r="J62" s="4"/>
      <c r="K62" s="4"/>
      <c r="L62" s="4"/>
      <c r="M62" s="4"/>
    </row>
    <row r="63" spans="1:13" hidden="1">
      <c r="A63" s="4"/>
      <c r="B63" s="4"/>
      <c r="C63" s="4"/>
      <c r="D63" s="4"/>
      <c r="E63" s="4"/>
      <c r="F63" s="4"/>
      <c r="G63" s="4"/>
      <c r="H63" s="4"/>
      <c r="I63" s="4"/>
      <c r="J63" s="4"/>
      <c r="K63" s="4"/>
      <c r="L63" s="4"/>
      <c r="M63" s="4"/>
    </row>
    <row r="64" spans="1:13">
      <c r="A64" s="4"/>
      <c r="B64" s="4"/>
      <c r="C64" s="4"/>
      <c r="D64" s="4"/>
      <c r="E64" s="4"/>
      <c r="F64" s="4"/>
      <c r="G64" s="4"/>
      <c r="H64" s="4"/>
      <c r="I64" s="4"/>
      <c r="J64" s="4"/>
      <c r="K64" s="4"/>
      <c r="L64" s="4"/>
      <c r="M64" s="4"/>
    </row>
    <row r="65" spans="1:1">
      <c r="A65" s="828" t="e">
        <f>"演奏者"&amp;入力フォーム!B41&amp;"名("&amp;入力フォーム!B42&amp;"円),登録者"&amp;入力フォーム!C41&amp;"名("&amp;入力フォーム!C42&amp;"円),登録外"&amp;入力フォーム!D41&amp;"名("&amp;入力フォーム!D42&amp;"円),パンフ"&amp;入力フォーム!#REF!&amp;"部("&amp;入力フォーム!#REF!&amp;"円) 計"&amp;入力フォーム!E42&amp;"円"</f>
        <v>#REF!</v>
      </c>
    </row>
    <row r="66" spans="1:1" ht="13.5" hidden="1" customHeight="1"/>
    <row r="67" spans="1:1" ht="13.5" hidden="1" customHeight="1"/>
    <row r="68" spans="1:1" ht="13.5" hidden="1" customHeight="1"/>
    <row r="69" spans="1:1" ht="13.5" hidden="1" customHeight="1"/>
    <row r="70" spans="1:1" ht="13.5" hidden="1" customHeight="1"/>
    <row r="71" spans="1:1" ht="13.5" hidden="1" customHeight="1"/>
    <row r="72" spans="1:1" ht="13.5" hidden="1" customHeight="1"/>
    <row r="73" spans="1:1" ht="13.5" hidden="1" customHeight="1"/>
    <row r="74" spans="1:1" ht="13.5" hidden="1" customHeight="1"/>
    <row r="75" spans="1:1" ht="13.5" hidden="1" customHeight="1"/>
    <row r="76" spans="1:1" ht="13.5" hidden="1" customHeight="1"/>
    <row r="77" spans="1:1" ht="13.5" hidden="1" customHeight="1"/>
    <row r="78" spans="1:1" ht="13.5" hidden="1" customHeight="1"/>
    <row r="79" spans="1:1" ht="13.5" hidden="1" customHeight="1"/>
    <row r="80" spans="1:1" ht="13.5" hidden="1" customHeight="1"/>
    <row r="81" ht="13.5" hidden="1" customHeight="1"/>
    <row r="82" ht="13.5" hidden="1" customHeight="1"/>
    <row r="83" ht="13.5" hidden="1" customHeight="1"/>
    <row r="84" ht="13.5" hidden="1" customHeight="1"/>
    <row r="85" ht="13.5" hidden="1" customHeight="1"/>
    <row r="86" ht="13.5" hidden="1" customHeight="1"/>
    <row r="87" ht="13.5" hidden="1" customHeight="1"/>
    <row r="88" ht="13.5" hidden="1" customHeight="1"/>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row r="104" ht="13.5" hidden="1" customHeight="1"/>
    <row r="105" ht="13.5" hidden="1" customHeight="1"/>
    <row r="106" ht="13.5" hidden="1" customHeight="1"/>
    <row r="107" ht="13.5" hidden="1" customHeight="1"/>
    <row r="108" ht="13.5" hidden="1" customHeight="1"/>
    <row r="109" ht="13.5" hidden="1" customHeight="1"/>
    <row r="110" ht="13.5" hidden="1" customHeight="1"/>
    <row r="111" ht="13.5" hidden="1" customHeight="1"/>
    <row r="112" ht="13.5" hidden="1" customHeight="1"/>
    <row r="113" ht="13.5" hidden="1" customHeight="1"/>
    <row r="114" ht="13.5" hidden="1" customHeight="1"/>
    <row r="115" ht="13.5" hidden="1" customHeight="1"/>
    <row r="116" ht="13.5" hidden="1" customHeight="1"/>
    <row r="117" ht="13.5" hidden="1" customHeight="1"/>
    <row r="118" ht="13.5" hidden="1" customHeight="1"/>
    <row r="119" ht="13.5" hidden="1" customHeight="1"/>
    <row r="120" ht="13.5" hidden="1" customHeight="1"/>
    <row r="121" ht="13.5" hidden="1" customHeight="1"/>
    <row r="122" ht="13.5" hidden="1" customHeight="1"/>
    <row r="123" ht="13.5" hidden="1" customHeight="1"/>
    <row r="124" ht="13.5" hidden="1" customHeight="1"/>
    <row r="125" ht="13.5" hidden="1" customHeight="1"/>
    <row r="126" ht="13.5" hidden="1" customHeight="1"/>
    <row r="127" ht="13.5" hidden="1" customHeight="1"/>
    <row r="128"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row r="136" ht="13.5" hidden="1" customHeight="1"/>
    <row r="137" ht="13.5" hidden="1" customHeight="1"/>
    <row r="138" ht="13.5" hidden="1" customHeight="1"/>
    <row r="139" ht="13.5" hidden="1" customHeight="1"/>
    <row r="140" ht="13.5" hidden="1" customHeight="1"/>
    <row r="141" ht="13.5" hidden="1" customHeight="1"/>
    <row r="142" ht="13.5" hidden="1" customHeight="1"/>
    <row r="143" ht="13.5" hidden="1" customHeight="1"/>
    <row r="144" ht="13.5" hidden="1" customHeight="1"/>
    <row r="145" ht="13.5" hidden="1" customHeight="1"/>
    <row r="146" ht="13.5" hidden="1" customHeight="1"/>
    <row r="147" ht="13.5" hidden="1" customHeight="1"/>
    <row r="148" ht="13.5" hidden="1" customHeight="1"/>
    <row r="149" ht="13.5" hidden="1" customHeight="1"/>
    <row r="150" ht="13.5" hidden="1" customHeight="1"/>
    <row r="151" ht="13.5" hidden="1" customHeight="1"/>
    <row r="152" ht="13.5" hidden="1" customHeight="1"/>
    <row r="153" ht="13.5" hidden="1" customHeight="1"/>
    <row r="154" ht="13.5" hidden="1" customHeight="1"/>
    <row r="155" ht="13.5" hidden="1" customHeight="1"/>
    <row r="156" ht="13.5" hidden="1" customHeight="1"/>
    <row r="157" ht="13.5" hidden="1" customHeight="1"/>
    <row r="158" ht="13.5" hidden="1" customHeight="1"/>
    <row r="159" ht="13.5" hidden="1" customHeight="1"/>
  </sheetData>
  <sheetProtection algorithmName="SHA-512" hashValue="//38wJYV2dH8sgFX5NElgR6nycZzspChlzQSGQpqpI9gqPTFbPUYMAPlUbnAZdngHq/ktmF8/Hd/2xpYj+grVA==" saltValue="HDFzB3skTyGeBozTGnEY2Q==" spinCount="100000" sheet="1" objects="1" scenarios="1"/>
  <mergeCells count="57">
    <mergeCell ref="A65:M1048576"/>
    <mergeCell ref="A11:M11"/>
    <mergeCell ref="A16:M16"/>
    <mergeCell ref="L4:L5"/>
    <mergeCell ref="A7:M7"/>
    <mergeCell ref="A8:M8"/>
    <mergeCell ref="A9:M9"/>
    <mergeCell ref="A10:M10"/>
    <mergeCell ref="A12:M12"/>
    <mergeCell ref="A13:M13"/>
    <mergeCell ref="A14:M14"/>
    <mergeCell ref="A15:M15"/>
    <mergeCell ref="A30:M30"/>
    <mergeCell ref="A31:M31"/>
    <mergeCell ref="A37:M37"/>
    <mergeCell ref="A38:M38"/>
    <mergeCell ref="A1:M1"/>
    <mergeCell ref="E2:K2"/>
    <mergeCell ref="A4:A5"/>
    <mergeCell ref="F4:F5"/>
    <mergeCell ref="H4:H5"/>
    <mergeCell ref="A2:A3"/>
    <mergeCell ref="B2:C3"/>
    <mergeCell ref="D2:D3"/>
    <mergeCell ref="L2:L3"/>
    <mergeCell ref="M2:M3"/>
    <mergeCell ref="E3:K3"/>
    <mergeCell ref="B4:E5"/>
    <mergeCell ref="G4:G5"/>
    <mergeCell ref="I4:K5"/>
    <mergeCell ref="M4:M5"/>
    <mergeCell ref="A59:M59"/>
    <mergeCell ref="A55:M55"/>
    <mergeCell ref="A56:M56"/>
    <mergeCell ref="A57:M57"/>
    <mergeCell ref="A49:M49"/>
    <mergeCell ref="A54:M54"/>
    <mergeCell ref="A50:M50"/>
    <mergeCell ref="A51:M51"/>
    <mergeCell ref="A52:M52"/>
    <mergeCell ref="A58:M58"/>
    <mergeCell ref="A53:M53"/>
    <mergeCell ref="A48:M48"/>
    <mergeCell ref="A44:M44"/>
    <mergeCell ref="A45:M45"/>
    <mergeCell ref="A46:M46"/>
    <mergeCell ref="A32:M32"/>
    <mergeCell ref="A33:M33"/>
    <mergeCell ref="A34:M34"/>
    <mergeCell ref="A35:M35"/>
    <mergeCell ref="A40:M40"/>
    <mergeCell ref="A36:M36"/>
    <mergeCell ref="A39:M39"/>
    <mergeCell ref="A43:M43"/>
    <mergeCell ref="A41:M41"/>
    <mergeCell ref="A42:M42"/>
    <mergeCell ref="A47:M47"/>
  </mergeCells>
  <phoneticPr fontId="2"/>
  <printOptions horizontalCentered="1"/>
  <pageMargins left="0.39370078740157483" right="0.39370078740157483" top="0.39370078740157483" bottom="0.39370078740157483" header="0.51181102362204722" footer="0.51181102362204722"/>
  <pageSetup paperSize="9" scale="9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N159"/>
  <sheetViews>
    <sheetView zoomScaleNormal="100" workbookViewId="0">
      <selection activeCell="A30" sqref="A30:M30"/>
    </sheetView>
  </sheetViews>
  <sheetFormatPr defaultColWidth="0" defaultRowHeight="13" zeroHeight="1"/>
  <cols>
    <col min="1" max="1" width="3.08984375" style="4" customWidth="1"/>
    <col min="2" max="2" width="11.6328125" style="4" bestFit="1" customWidth="1"/>
    <col min="3" max="4" width="3.453125" style="4" bestFit="1" customWidth="1"/>
    <col min="5" max="5" width="12.6328125" style="4" customWidth="1"/>
    <col min="6" max="6" width="3.90625" style="4" customWidth="1"/>
    <col min="7" max="7" width="18.26953125" style="4" customWidth="1"/>
    <col min="8" max="8" width="3.453125" style="4" bestFit="1" customWidth="1"/>
    <col min="9" max="9" width="4.6328125" style="4" customWidth="1"/>
    <col min="10" max="10" width="3.453125" style="4" bestFit="1" customWidth="1"/>
    <col min="11" max="11" width="6.90625" style="4" customWidth="1"/>
    <col min="12" max="12" width="3.453125" style="4" bestFit="1" customWidth="1"/>
    <col min="13" max="13" width="16.7265625" style="4" customWidth="1"/>
    <col min="14" max="14" width="1.36328125" style="4" customWidth="1"/>
    <col min="15" max="16384" width="9" style="4" hidden="1"/>
  </cols>
  <sheetData>
    <row r="1" spans="1:13" ht="17" thickBot="1">
      <c r="A1" s="587" t="str">
        <f>IF(AND(入力フォーム!J8&gt;=2,入力フォーム!J8&lt;=5),"大分県吹奏楽コンクール","大分県小学生バンドフェスティバル")&amp;" 演奏楽曲に関する著作権・編曲許諾確認用紙②"</f>
        <v>大分県小学生バンドフェスティバル 演奏楽曲に関する著作権・編曲許諾確認用紙②</v>
      </c>
      <c r="B1" s="587"/>
      <c r="C1" s="587"/>
      <c r="D1" s="587"/>
      <c r="E1" s="587"/>
      <c r="F1" s="587"/>
      <c r="G1" s="587"/>
      <c r="H1" s="587"/>
      <c r="I1" s="587"/>
      <c r="J1" s="587"/>
      <c r="K1" s="587"/>
      <c r="L1" s="587"/>
      <c r="M1" s="587"/>
    </row>
    <row r="2" spans="1:13">
      <c r="A2" s="809" t="s">
        <v>154</v>
      </c>
      <c r="B2" s="811" t="str">
        <f>IF(AND(入力フォーム!J8&gt;=2,入力フォーム!J8&lt;=5),IF(入力フォーム!G8="","",入力フォーム!G13&amp;入力フォーム!G8),"ステージ")</f>
        <v>ステージ</v>
      </c>
      <c r="C2" s="844"/>
      <c r="D2" s="809" t="s">
        <v>155</v>
      </c>
      <c r="E2" s="806" t="str">
        <f>IF(AND(入力フォーム!J8&gt;=2,入力フォーム!J8&lt;=5),IF(入力フォーム!B18="","",入力フォーム!B18),IF('入力フォーム （小学生BFS）'!B9="","",'入力フォーム （小学生BFS）'!B9))</f>
        <v/>
      </c>
      <c r="F2" s="807"/>
      <c r="G2" s="807"/>
      <c r="H2" s="807"/>
      <c r="I2" s="807"/>
      <c r="J2" s="807"/>
      <c r="K2" s="808"/>
      <c r="L2" s="809" t="s">
        <v>159</v>
      </c>
      <c r="M2" s="815" t="str">
        <f>IF(AND(入力フォーム!J8&gt;=2,入力フォーム!J8&lt;=5),IF(入力フォーム!B28="","",入力フォーム!B28),IF('入力フォーム （小学生BFS）'!B19="","",'入力フォーム （小学生BFS）'!B19))</f>
        <v/>
      </c>
    </row>
    <row r="3" spans="1:13" ht="13.5" thickBot="1">
      <c r="A3" s="810"/>
      <c r="B3" s="813"/>
      <c r="C3" s="845"/>
      <c r="D3" s="810"/>
      <c r="E3" s="841" t="str">
        <f>IF(AND(入力フォーム!J8&gt;=2,入力フォーム!J8&lt;=5),IF(入力フォーム!B20="","",入力フォーム!B20),"")</f>
        <v/>
      </c>
      <c r="F3" s="842"/>
      <c r="G3" s="842"/>
      <c r="H3" s="842"/>
      <c r="I3" s="842"/>
      <c r="J3" s="842"/>
      <c r="K3" s="843"/>
      <c r="L3" s="810"/>
      <c r="M3" s="816"/>
    </row>
    <row r="4" spans="1:13">
      <c r="A4" s="809" t="s">
        <v>156</v>
      </c>
      <c r="B4" s="820" t="str">
        <f>IF(AND(入力フォーム!J8&gt;=2,入力フォーム!J8&lt;=5),IF(入力フォーム!C84="","",入力フォーム!C84),IF('入力フォーム （小学生BFS）'!C68="","",'入力フォーム （小学生BFS）'!C68))</f>
        <v/>
      </c>
      <c r="C4" s="821"/>
      <c r="D4" s="821"/>
      <c r="E4" s="822"/>
      <c r="F4" s="809" t="s">
        <v>157</v>
      </c>
      <c r="G4" s="826" t="str">
        <f>IF(AND(入力フォーム!J8&gt;=2,入力フォーム!J8&lt;=5),IF(入力フォーム!C104="","",入力フォーム!C104),IF('入力フォーム （小学生BFS）'!C87="","",'入力フォーム （小学生BFS）'!C87))</f>
        <v/>
      </c>
      <c r="H4" s="809" t="s">
        <v>158</v>
      </c>
      <c r="I4" s="820" t="str">
        <f>IF(AND(入力フォーム!J8&gt;=2,入力フォーム!J8&lt;=5),IF(入力フォーム!C106="","",入力フォーム!C106),IF('入力フォーム （小学生BFS）'!C89="","",'入力フォーム （小学生BFS）'!C89))</f>
        <v/>
      </c>
      <c r="J4" s="821"/>
      <c r="K4" s="822"/>
      <c r="L4" s="809" t="s">
        <v>160</v>
      </c>
      <c r="M4" s="826" t="str">
        <f>IF(AND(入力フォーム!J8&gt;=2,入力フォーム!J8&lt;=5),IF(入力フォーム!C108="","",入力フォーム!C108),IF('入力フォーム （小学生BFS）'!C91="","",'入力フォーム （小学生BFS）'!C91))</f>
        <v/>
      </c>
    </row>
    <row r="5" spans="1:13" ht="13.5" thickBot="1">
      <c r="A5" s="810"/>
      <c r="B5" s="823"/>
      <c r="C5" s="824"/>
      <c r="D5" s="824"/>
      <c r="E5" s="825"/>
      <c r="F5" s="810"/>
      <c r="G5" s="827"/>
      <c r="H5" s="810"/>
      <c r="I5" s="823"/>
      <c r="J5" s="824"/>
      <c r="K5" s="825"/>
      <c r="L5" s="810"/>
      <c r="M5" s="827"/>
    </row>
    <row r="6" spans="1:13" ht="13.5" thickBot="1"/>
    <row r="7" spans="1:13">
      <c r="A7" s="835"/>
      <c r="B7" s="836"/>
      <c r="C7" s="836"/>
      <c r="D7" s="836"/>
      <c r="E7" s="836"/>
      <c r="F7" s="836"/>
      <c r="G7" s="836"/>
      <c r="H7" s="836"/>
      <c r="I7" s="836"/>
      <c r="J7" s="836"/>
      <c r="K7" s="836"/>
      <c r="L7" s="836"/>
      <c r="M7" s="837"/>
    </row>
    <row r="8" spans="1:13" ht="16.5">
      <c r="A8" s="829"/>
      <c r="B8" s="830"/>
      <c r="C8" s="830"/>
      <c r="D8" s="830"/>
      <c r="E8" s="830"/>
      <c r="F8" s="830"/>
      <c r="G8" s="830"/>
      <c r="H8" s="830"/>
      <c r="I8" s="830"/>
      <c r="J8" s="830"/>
      <c r="K8" s="830"/>
      <c r="L8" s="830"/>
      <c r="M8" s="831"/>
    </row>
    <row r="9" spans="1:13" ht="16.5">
      <c r="A9" s="838" t="s">
        <v>161</v>
      </c>
      <c r="B9" s="575"/>
      <c r="C9" s="575"/>
      <c r="D9" s="575"/>
      <c r="E9" s="575"/>
      <c r="F9" s="575"/>
      <c r="G9" s="575"/>
      <c r="H9" s="575"/>
      <c r="I9" s="575"/>
      <c r="J9" s="575"/>
      <c r="K9" s="575"/>
      <c r="L9" s="575"/>
      <c r="M9" s="839"/>
    </row>
    <row r="10" spans="1:13" ht="16.5">
      <c r="A10" s="838" t="s">
        <v>162</v>
      </c>
      <c r="B10" s="575"/>
      <c r="C10" s="575"/>
      <c r="D10" s="575"/>
      <c r="E10" s="575"/>
      <c r="F10" s="575"/>
      <c r="G10" s="575"/>
      <c r="H10" s="575"/>
      <c r="I10" s="575"/>
      <c r="J10" s="575"/>
      <c r="K10" s="575"/>
      <c r="L10" s="575"/>
      <c r="M10" s="839"/>
    </row>
    <row r="11" spans="1:13" ht="16.5">
      <c r="A11" s="829" t="s">
        <v>163</v>
      </c>
      <c r="B11" s="830"/>
      <c r="C11" s="830"/>
      <c r="D11" s="830"/>
      <c r="E11" s="830"/>
      <c r="F11" s="830"/>
      <c r="G11" s="830"/>
      <c r="H11" s="830"/>
      <c r="I11" s="830"/>
      <c r="J11" s="830"/>
      <c r="K11" s="830"/>
      <c r="L11" s="830"/>
      <c r="M11" s="831"/>
    </row>
    <row r="12" spans="1:13" ht="16.5">
      <c r="A12" s="829" t="s">
        <v>164</v>
      </c>
      <c r="B12" s="830"/>
      <c r="C12" s="830"/>
      <c r="D12" s="830"/>
      <c r="E12" s="830"/>
      <c r="F12" s="830"/>
      <c r="G12" s="830"/>
      <c r="H12" s="830"/>
      <c r="I12" s="830"/>
      <c r="J12" s="830"/>
      <c r="K12" s="830"/>
      <c r="L12" s="830"/>
      <c r="M12" s="831"/>
    </row>
    <row r="13" spans="1:13" ht="16.5">
      <c r="A13" s="840" t="s">
        <v>173</v>
      </c>
      <c r="B13" s="575"/>
      <c r="C13" s="575"/>
      <c r="D13" s="575"/>
      <c r="E13" s="575"/>
      <c r="F13" s="575"/>
      <c r="G13" s="575"/>
      <c r="H13" s="575"/>
      <c r="I13" s="575"/>
      <c r="J13" s="575"/>
      <c r="K13" s="575"/>
      <c r="L13" s="575"/>
      <c r="M13" s="839"/>
    </row>
    <row r="14" spans="1:13" ht="16.5">
      <c r="A14" s="829" t="s">
        <v>174</v>
      </c>
      <c r="B14" s="830"/>
      <c r="C14" s="830"/>
      <c r="D14" s="830"/>
      <c r="E14" s="830"/>
      <c r="F14" s="830"/>
      <c r="G14" s="830"/>
      <c r="H14" s="830"/>
      <c r="I14" s="830"/>
      <c r="J14" s="830"/>
      <c r="K14" s="830"/>
      <c r="L14" s="830"/>
      <c r="M14" s="831"/>
    </row>
    <row r="15" spans="1:13" ht="16.5">
      <c r="A15" s="829" t="s">
        <v>175</v>
      </c>
      <c r="B15" s="830"/>
      <c r="C15" s="830"/>
      <c r="D15" s="830"/>
      <c r="E15" s="830"/>
      <c r="F15" s="830"/>
      <c r="G15" s="830"/>
      <c r="H15" s="830"/>
      <c r="I15" s="830"/>
      <c r="J15" s="830"/>
      <c r="K15" s="830"/>
      <c r="L15" s="830"/>
      <c r="M15" s="831"/>
    </row>
    <row r="16" spans="1:13" ht="16.5">
      <c r="A16" s="832" t="s">
        <v>172</v>
      </c>
      <c r="B16" s="833"/>
      <c r="C16" s="833"/>
      <c r="D16" s="833"/>
      <c r="E16" s="833"/>
      <c r="F16" s="833"/>
      <c r="G16" s="833"/>
      <c r="H16" s="833"/>
      <c r="I16" s="833"/>
      <c r="J16" s="833"/>
      <c r="K16" s="833"/>
      <c r="L16" s="833"/>
      <c r="M16" s="834"/>
    </row>
    <row r="17" spans="1:13" ht="16.5">
      <c r="A17" s="60"/>
      <c r="B17" s="61" t="s">
        <v>176</v>
      </c>
      <c r="C17" s="61"/>
      <c r="D17" s="61"/>
      <c r="E17" s="61"/>
      <c r="F17" s="61"/>
      <c r="G17" s="61"/>
      <c r="H17" s="61"/>
      <c r="I17" s="61"/>
      <c r="J17" s="61"/>
      <c r="K17" s="61"/>
      <c r="L17" s="61"/>
      <c r="M17" s="62"/>
    </row>
    <row r="18" spans="1:13">
      <c r="A18" s="57" t="s">
        <v>165</v>
      </c>
      <c r="B18" s="58"/>
      <c r="C18" s="58"/>
      <c r="D18" s="58"/>
      <c r="E18" s="58"/>
      <c r="F18" s="58"/>
      <c r="G18" s="58"/>
      <c r="H18" s="58"/>
      <c r="I18" s="58"/>
      <c r="J18" s="58"/>
      <c r="K18" s="58"/>
      <c r="L18" s="58"/>
      <c r="M18" s="59"/>
    </row>
    <row r="19" spans="1:13">
      <c r="A19" s="57" t="s">
        <v>166</v>
      </c>
      <c r="B19" s="58"/>
      <c r="C19" s="58"/>
      <c r="D19" s="58"/>
      <c r="E19" s="58"/>
      <c r="F19" s="58"/>
      <c r="G19" s="58"/>
      <c r="H19" s="58"/>
      <c r="I19" s="58"/>
      <c r="J19" s="58"/>
      <c r="K19" s="58"/>
      <c r="L19" s="58"/>
      <c r="M19" s="59"/>
    </row>
    <row r="20" spans="1:13">
      <c r="A20" s="57" t="s">
        <v>177</v>
      </c>
      <c r="B20" s="58"/>
      <c r="C20" s="58"/>
      <c r="D20" s="58"/>
      <c r="E20" s="58"/>
      <c r="F20" s="58"/>
      <c r="G20" s="58"/>
      <c r="H20" s="58"/>
      <c r="I20" s="58"/>
      <c r="J20" s="58"/>
      <c r="K20" s="58"/>
      <c r="L20" s="58"/>
      <c r="M20" s="59"/>
    </row>
    <row r="21" spans="1:13">
      <c r="A21" s="57" t="s">
        <v>178</v>
      </c>
      <c r="B21" s="58"/>
      <c r="C21" s="58"/>
      <c r="D21" s="58"/>
      <c r="E21" s="58"/>
      <c r="F21" s="58"/>
      <c r="G21" s="58"/>
      <c r="H21" s="58"/>
      <c r="I21" s="58"/>
      <c r="J21" s="58"/>
      <c r="K21" s="58"/>
      <c r="L21" s="58"/>
      <c r="M21" s="59"/>
    </row>
    <row r="22" spans="1:13">
      <c r="A22" s="57" t="s">
        <v>167</v>
      </c>
      <c r="B22" s="58"/>
      <c r="C22" s="58"/>
      <c r="D22" s="58"/>
      <c r="E22" s="58"/>
      <c r="F22" s="58"/>
      <c r="G22" s="58"/>
      <c r="H22" s="58"/>
      <c r="I22" s="58"/>
      <c r="J22" s="58"/>
      <c r="K22" s="58"/>
      <c r="L22" s="58"/>
      <c r="M22" s="59"/>
    </row>
    <row r="23" spans="1:13">
      <c r="A23" s="57" t="s">
        <v>168</v>
      </c>
      <c r="B23" s="58"/>
      <c r="C23" s="58"/>
      <c r="D23" s="58"/>
      <c r="E23" s="58"/>
      <c r="F23" s="58"/>
      <c r="G23" s="58"/>
      <c r="H23" s="58"/>
      <c r="I23" s="58"/>
      <c r="J23" s="58"/>
      <c r="K23" s="58"/>
      <c r="L23" s="58"/>
      <c r="M23" s="59"/>
    </row>
    <row r="24" spans="1:13">
      <c r="A24" s="57" t="s">
        <v>169</v>
      </c>
      <c r="B24" s="58"/>
      <c r="C24" s="58"/>
      <c r="D24" s="58"/>
      <c r="E24" s="58"/>
      <c r="F24" s="58"/>
      <c r="G24" s="58"/>
      <c r="H24" s="58"/>
      <c r="I24" s="58"/>
      <c r="J24" s="58"/>
      <c r="K24" s="58"/>
      <c r="L24" s="58"/>
      <c r="M24" s="59"/>
    </row>
    <row r="25" spans="1:13">
      <c r="A25" s="57"/>
      <c r="B25" s="58"/>
      <c r="C25" s="58"/>
      <c r="D25" s="58"/>
      <c r="E25" s="58"/>
      <c r="F25" s="58"/>
      <c r="G25" s="58"/>
      <c r="H25" s="58"/>
      <c r="I25" s="58"/>
      <c r="J25" s="58"/>
      <c r="K25" s="58"/>
      <c r="L25" s="58"/>
      <c r="M25" s="59"/>
    </row>
    <row r="26" spans="1:13">
      <c r="A26" s="57"/>
      <c r="B26" s="58"/>
      <c r="C26" s="58"/>
      <c r="D26" s="58"/>
      <c r="E26" s="58"/>
      <c r="F26" s="58"/>
      <c r="G26" s="58"/>
      <c r="H26" s="58"/>
      <c r="I26" s="58"/>
      <c r="J26" s="58"/>
      <c r="K26" s="58"/>
      <c r="L26" s="58"/>
      <c r="M26" s="59"/>
    </row>
    <row r="27" spans="1:13">
      <c r="A27" s="57"/>
      <c r="B27" s="58"/>
      <c r="C27" s="58"/>
      <c r="D27" s="58"/>
      <c r="E27" s="58"/>
      <c r="F27" s="58"/>
      <c r="G27" s="58"/>
      <c r="H27" s="58"/>
      <c r="I27" s="58"/>
      <c r="J27" s="58"/>
      <c r="K27" s="58"/>
      <c r="L27" s="58"/>
      <c r="M27" s="59"/>
    </row>
    <row r="28" spans="1:13">
      <c r="A28" s="57"/>
      <c r="B28" s="58"/>
      <c r="C28" s="58"/>
      <c r="D28" s="58"/>
      <c r="E28" s="58"/>
      <c r="F28" s="58"/>
      <c r="G28" s="58"/>
      <c r="H28" s="58"/>
      <c r="I28" s="58"/>
      <c r="J28" s="58"/>
      <c r="K28" s="58"/>
      <c r="L28" s="58"/>
      <c r="M28" s="59"/>
    </row>
    <row r="29" spans="1:13">
      <c r="A29" s="57"/>
      <c r="B29" s="58"/>
      <c r="C29" s="58"/>
      <c r="D29" s="58"/>
      <c r="E29" s="58"/>
      <c r="F29" s="58"/>
      <c r="G29" s="58"/>
      <c r="H29" s="58"/>
      <c r="I29" s="58"/>
      <c r="J29" s="58"/>
      <c r="K29" s="58"/>
      <c r="L29" s="58"/>
      <c r="M29" s="59"/>
    </row>
    <row r="30" spans="1:13" ht="16.5">
      <c r="A30" s="832"/>
      <c r="B30" s="833"/>
      <c r="C30" s="833"/>
      <c r="D30" s="833"/>
      <c r="E30" s="833"/>
      <c r="F30" s="833"/>
      <c r="G30" s="833"/>
      <c r="H30" s="833"/>
      <c r="I30" s="833"/>
      <c r="J30" s="833"/>
      <c r="K30" s="833"/>
      <c r="L30" s="833"/>
      <c r="M30" s="834"/>
    </row>
    <row r="31" spans="1:13">
      <c r="A31" s="800"/>
      <c r="B31" s="801"/>
      <c r="C31" s="801"/>
      <c r="D31" s="801"/>
      <c r="E31" s="801"/>
      <c r="F31" s="801"/>
      <c r="G31" s="801"/>
      <c r="H31" s="801"/>
      <c r="I31" s="801"/>
      <c r="J31" s="801"/>
      <c r="K31" s="801"/>
      <c r="L31" s="801"/>
      <c r="M31" s="802"/>
    </row>
    <row r="32" spans="1:13">
      <c r="A32" s="800"/>
      <c r="B32" s="801"/>
      <c r="C32" s="801"/>
      <c r="D32" s="801"/>
      <c r="E32" s="801"/>
      <c r="F32" s="801"/>
      <c r="G32" s="801"/>
      <c r="H32" s="801"/>
      <c r="I32" s="801"/>
      <c r="J32" s="801"/>
      <c r="K32" s="801"/>
      <c r="L32" s="801"/>
      <c r="M32" s="802"/>
    </row>
    <row r="33" spans="1:13">
      <c r="A33" s="800"/>
      <c r="B33" s="801"/>
      <c r="C33" s="801"/>
      <c r="D33" s="801"/>
      <c r="E33" s="801"/>
      <c r="F33" s="801"/>
      <c r="G33" s="801"/>
      <c r="H33" s="801"/>
      <c r="I33" s="801"/>
      <c r="J33" s="801"/>
      <c r="K33" s="801"/>
      <c r="L33" s="801"/>
      <c r="M33" s="802"/>
    </row>
    <row r="34" spans="1:13">
      <c r="A34" s="800"/>
      <c r="B34" s="801"/>
      <c r="C34" s="801"/>
      <c r="D34" s="801"/>
      <c r="E34" s="801"/>
      <c r="F34" s="801"/>
      <c r="G34" s="801"/>
      <c r="H34" s="801"/>
      <c r="I34" s="801"/>
      <c r="J34" s="801"/>
      <c r="K34" s="801"/>
      <c r="L34" s="801"/>
      <c r="M34" s="802"/>
    </row>
    <row r="35" spans="1:13">
      <c r="A35" s="800"/>
      <c r="B35" s="801"/>
      <c r="C35" s="801"/>
      <c r="D35" s="801"/>
      <c r="E35" s="801"/>
      <c r="F35" s="801"/>
      <c r="G35" s="801"/>
      <c r="H35" s="801"/>
      <c r="I35" s="801"/>
      <c r="J35" s="801"/>
      <c r="K35" s="801"/>
      <c r="L35" s="801"/>
      <c r="M35" s="802"/>
    </row>
    <row r="36" spans="1:13">
      <c r="A36" s="800"/>
      <c r="B36" s="801"/>
      <c r="C36" s="801"/>
      <c r="D36" s="801"/>
      <c r="E36" s="801"/>
      <c r="F36" s="801"/>
      <c r="G36" s="801"/>
      <c r="H36" s="801"/>
      <c r="I36" s="801"/>
      <c r="J36" s="801"/>
      <c r="K36" s="801"/>
      <c r="L36" s="801"/>
      <c r="M36" s="802"/>
    </row>
    <row r="37" spans="1:13">
      <c r="A37" s="800"/>
      <c r="B37" s="801"/>
      <c r="C37" s="801"/>
      <c r="D37" s="801"/>
      <c r="E37" s="801"/>
      <c r="F37" s="801"/>
      <c r="G37" s="801"/>
      <c r="H37" s="801"/>
      <c r="I37" s="801"/>
      <c r="J37" s="801"/>
      <c r="K37" s="801"/>
      <c r="L37" s="801"/>
      <c r="M37" s="802"/>
    </row>
    <row r="38" spans="1:13">
      <c r="A38" s="800"/>
      <c r="B38" s="801"/>
      <c r="C38" s="801"/>
      <c r="D38" s="801"/>
      <c r="E38" s="801"/>
      <c r="F38" s="801"/>
      <c r="G38" s="801"/>
      <c r="H38" s="801"/>
      <c r="I38" s="801"/>
      <c r="J38" s="801"/>
      <c r="K38" s="801"/>
      <c r="L38" s="801"/>
      <c r="M38" s="802"/>
    </row>
    <row r="39" spans="1:13">
      <c r="A39" s="800"/>
      <c r="B39" s="801"/>
      <c r="C39" s="801"/>
      <c r="D39" s="801"/>
      <c r="E39" s="801"/>
      <c r="F39" s="801"/>
      <c r="G39" s="801"/>
      <c r="H39" s="801"/>
      <c r="I39" s="801"/>
      <c r="J39" s="801"/>
      <c r="K39" s="801"/>
      <c r="L39" s="801"/>
      <c r="M39" s="802"/>
    </row>
    <row r="40" spans="1:13">
      <c r="A40" s="800"/>
      <c r="B40" s="801"/>
      <c r="C40" s="801"/>
      <c r="D40" s="801"/>
      <c r="E40" s="801"/>
      <c r="F40" s="801"/>
      <c r="G40" s="801"/>
      <c r="H40" s="801"/>
      <c r="I40" s="801"/>
      <c r="J40" s="801"/>
      <c r="K40" s="801"/>
      <c r="L40" s="801"/>
      <c r="M40" s="802"/>
    </row>
    <row r="41" spans="1:13">
      <c r="A41" s="800"/>
      <c r="B41" s="801"/>
      <c r="C41" s="801"/>
      <c r="D41" s="801"/>
      <c r="E41" s="801"/>
      <c r="F41" s="801"/>
      <c r="G41" s="801"/>
      <c r="H41" s="801"/>
      <c r="I41" s="801"/>
      <c r="J41" s="801"/>
      <c r="K41" s="801"/>
      <c r="L41" s="801"/>
      <c r="M41" s="802"/>
    </row>
    <row r="42" spans="1:13">
      <c r="A42" s="800"/>
      <c r="B42" s="801"/>
      <c r="C42" s="801"/>
      <c r="D42" s="801"/>
      <c r="E42" s="801"/>
      <c r="F42" s="801"/>
      <c r="G42" s="801"/>
      <c r="H42" s="801"/>
      <c r="I42" s="801"/>
      <c r="J42" s="801"/>
      <c r="K42" s="801"/>
      <c r="L42" s="801"/>
      <c r="M42" s="802"/>
    </row>
    <row r="43" spans="1:13">
      <c r="A43" s="800"/>
      <c r="B43" s="801"/>
      <c r="C43" s="801"/>
      <c r="D43" s="801"/>
      <c r="E43" s="801"/>
      <c r="F43" s="801"/>
      <c r="G43" s="801"/>
      <c r="H43" s="801"/>
      <c r="I43" s="801"/>
      <c r="J43" s="801"/>
      <c r="K43" s="801"/>
      <c r="L43" s="801"/>
      <c r="M43" s="802"/>
    </row>
    <row r="44" spans="1:13">
      <c r="A44" s="800"/>
      <c r="B44" s="801"/>
      <c r="C44" s="801"/>
      <c r="D44" s="801"/>
      <c r="E44" s="801"/>
      <c r="F44" s="801"/>
      <c r="G44" s="801"/>
      <c r="H44" s="801"/>
      <c r="I44" s="801"/>
      <c r="J44" s="801"/>
      <c r="K44" s="801"/>
      <c r="L44" s="801"/>
      <c r="M44" s="802"/>
    </row>
    <row r="45" spans="1:13">
      <c r="A45" s="800"/>
      <c r="B45" s="801"/>
      <c r="C45" s="801"/>
      <c r="D45" s="801"/>
      <c r="E45" s="801"/>
      <c r="F45" s="801"/>
      <c r="G45" s="801"/>
      <c r="H45" s="801"/>
      <c r="I45" s="801"/>
      <c r="J45" s="801"/>
      <c r="K45" s="801"/>
      <c r="L45" s="801"/>
      <c r="M45" s="802"/>
    </row>
    <row r="46" spans="1:13">
      <c r="A46" s="800"/>
      <c r="B46" s="801"/>
      <c r="C46" s="801"/>
      <c r="D46" s="801"/>
      <c r="E46" s="801"/>
      <c r="F46" s="801"/>
      <c r="G46" s="801"/>
      <c r="H46" s="801"/>
      <c r="I46" s="801"/>
      <c r="J46" s="801"/>
      <c r="K46" s="801"/>
      <c r="L46" s="801"/>
      <c r="M46" s="802"/>
    </row>
    <row r="47" spans="1:13">
      <c r="A47" s="800"/>
      <c r="B47" s="801"/>
      <c r="C47" s="801"/>
      <c r="D47" s="801"/>
      <c r="E47" s="801"/>
      <c r="F47" s="801"/>
      <c r="G47" s="801"/>
      <c r="H47" s="801"/>
      <c r="I47" s="801"/>
      <c r="J47" s="801"/>
      <c r="K47" s="801"/>
      <c r="L47" s="801"/>
      <c r="M47" s="802"/>
    </row>
    <row r="48" spans="1:13">
      <c r="A48" s="800"/>
      <c r="B48" s="801"/>
      <c r="C48" s="801"/>
      <c r="D48" s="801"/>
      <c r="E48" s="801"/>
      <c r="F48" s="801"/>
      <c r="G48" s="801"/>
      <c r="H48" s="801"/>
      <c r="I48" s="801"/>
      <c r="J48" s="801"/>
      <c r="K48" s="801"/>
      <c r="L48" s="801"/>
      <c r="M48" s="802"/>
    </row>
    <row r="49" spans="1:13">
      <c r="A49" s="800"/>
      <c r="B49" s="801"/>
      <c r="C49" s="801"/>
      <c r="D49" s="801"/>
      <c r="E49" s="801"/>
      <c r="F49" s="801"/>
      <c r="G49" s="801"/>
      <c r="H49" s="801"/>
      <c r="I49" s="801"/>
      <c r="J49" s="801"/>
      <c r="K49" s="801"/>
      <c r="L49" s="801"/>
      <c r="M49" s="802"/>
    </row>
    <row r="50" spans="1:13">
      <c r="A50" s="800"/>
      <c r="B50" s="801"/>
      <c r="C50" s="801"/>
      <c r="D50" s="801"/>
      <c r="E50" s="801"/>
      <c r="F50" s="801"/>
      <c r="G50" s="801"/>
      <c r="H50" s="801"/>
      <c r="I50" s="801"/>
      <c r="J50" s="801"/>
      <c r="K50" s="801"/>
      <c r="L50" s="801"/>
      <c r="M50" s="802"/>
    </row>
    <row r="51" spans="1:13">
      <c r="A51" s="800"/>
      <c r="B51" s="801"/>
      <c r="C51" s="801"/>
      <c r="D51" s="801"/>
      <c r="E51" s="801"/>
      <c r="F51" s="801"/>
      <c r="G51" s="801"/>
      <c r="H51" s="801"/>
      <c r="I51" s="801"/>
      <c r="J51" s="801"/>
      <c r="K51" s="801"/>
      <c r="L51" s="801"/>
      <c r="M51" s="802"/>
    </row>
    <row r="52" spans="1:13">
      <c r="A52" s="800"/>
      <c r="B52" s="801"/>
      <c r="C52" s="801"/>
      <c r="D52" s="801"/>
      <c r="E52" s="801"/>
      <c r="F52" s="801"/>
      <c r="G52" s="801"/>
      <c r="H52" s="801"/>
      <c r="I52" s="801"/>
      <c r="J52" s="801"/>
      <c r="K52" s="801"/>
      <c r="L52" s="801"/>
      <c r="M52" s="802"/>
    </row>
    <row r="53" spans="1:13">
      <c r="A53" s="800"/>
      <c r="B53" s="801"/>
      <c r="C53" s="801"/>
      <c r="D53" s="801"/>
      <c r="E53" s="801"/>
      <c r="F53" s="801"/>
      <c r="G53" s="801"/>
      <c r="H53" s="801"/>
      <c r="I53" s="801"/>
      <c r="J53" s="801"/>
      <c r="K53" s="801"/>
      <c r="L53" s="801"/>
      <c r="M53" s="802"/>
    </row>
    <row r="54" spans="1:13">
      <c r="A54" s="800"/>
      <c r="B54" s="801"/>
      <c r="C54" s="801"/>
      <c r="D54" s="801"/>
      <c r="E54" s="801"/>
      <c r="F54" s="801"/>
      <c r="G54" s="801"/>
      <c r="H54" s="801"/>
      <c r="I54" s="801"/>
      <c r="J54" s="801"/>
      <c r="K54" s="801"/>
      <c r="L54" s="801"/>
      <c r="M54" s="802"/>
    </row>
    <row r="55" spans="1:13">
      <c r="A55" s="800"/>
      <c r="B55" s="801"/>
      <c r="C55" s="801"/>
      <c r="D55" s="801"/>
      <c r="E55" s="801"/>
      <c r="F55" s="801"/>
      <c r="G55" s="801"/>
      <c r="H55" s="801"/>
      <c r="I55" s="801"/>
      <c r="J55" s="801"/>
      <c r="K55" s="801"/>
      <c r="L55" s="801"/>
      <c r="M55" s="802"/>
    </row>
    <row r="56" spans="1:13">
      <c r="A56" s="800"/>
      <c r="B56" s="801"/>
      <c r="C56" s="801"/>
      <c r="D56" s="801"/>
      <c r="E56" s="801"/>
      <c r="F56" s="801"/>
      <c r="G56" s="801"/>
      <c r="H56" s="801"/>
      <c r="I56" s="801"/>
      <c r="J56" s="801"/>
      <c r="K56" s="801"/>
      <c r="L56" s="801"/>
      <c r="M56" s="802"/>
    </row>
    <row r="57" spans="1:13">
      <c r="A57" s="800"/>
      <c r="B57" s="801"/>
      <c r="C57" s="801"/>
      <c r="D57" s="801"/>
      <c r="E57" s="801"/>
      <c r="F57" s="801"/>
      <c r="G57" s="801"/>
      <c r="H57" s="801"/>
      <c r="I57" s="801"/>
      <c r="J57" s="801"/>
      <c r="K57" s="801"/>
      <c r="L57" s="801"/>
      <c r="M57" s="802"/>
    </row>
    <row r="58" spans="1:13">
      <c r="A58" s="800"/>
      <c r="B58" s="801"/>
      <c r="C58" s="801"/>
      <c r="D58" s="801"/>
      <c r="E58" s="801"/>
      <c r="F58" s="801"/>
      <c r="G58" s="801"/>
      <c r="H58" s="801"/>
      <c r="I58" s="801"/>
      <c r="J58" s="801"/>
      <c r="K58" s="801"/>
      <c r="L58" s="801"/>
      <c r="M58" s="802"/>
    </row>
    <row r="59" spans="1:13" ht="13.5" thickBot="1">
      <c r="A59" s="803"/>
      <c r="B59" s="804"/>
      <c r="C59" s="804"/>
      <c r="D59" s="804"/>
      <c r="E59" s="804"/>
      <c r="F59" s="804"/>
      <c r="G59" s="804"/>
      <c r="H59" s="804"/>
      <c r="I59" s="804"/>
      <c r="J59" s="804"/>
      <c r="K59" s="804"/>
      <c r="L59" s="804"/>
      <c r="M59" s="805"/>
    </row>
    <row r="60" spans="1:13" ht="3" customHeight="1"/>
    <row r="64" spans="1:13"/>
    <row r="65"/>
    <row r="66"/>
    <row r="67"/>
    <row r="145" spans="5:5"/>
    <row r="159" spans="5:5" hidden="1">
      <c r="E159" s="4">
        <v>28</v>
      </c>
    </row>
  </sheetData>
  <sheetProtection algorithmName="SHA-512" hashValue="hMYOmGY4dI+ZHXOj57h1qPvzoh3e1W8M4qeqJLBsV+a1mtcLwE54TWNxtC4yfufsO9Gt51DZ5NH3e3YrM8bcZA==" saltValue="TCaewuVzkteWgkJbPPE3bw==" spinCount="100000" sheet="1" objects="1" scenarios="1"/>
  <mergeCells count="56">
    <mergeCell ref="A12:M12"/>
    <mergeCell ref="A7:M7"/>
    <mergeCell ref="A8:M8"/>
    <mergeCell ref="A9:M9"/>
    <mergeCell ref="A10:M10"/>
    <mergeCell ref="A11:M11"/>
    <mergeCell ref="A1:M1"/>
    <mergeCell ref="E2:K2"/>
    <mergeCell ref="A4:A5"/>
    <mergeCell ref="F4:F5"/>
    <mergeCell ref="H4:H5"/>
    <mergeCell ref="L4:L5"/>
    <mergeCell ref="L2:L3"/>
    <mergeCell ref="M2:M3"/>
    <mergeCell ref="E3:K3"/>
    <mergeCell ref="A2:A3"/>
    <mergeCell ref="B2:C3"/>
    <mergeCell ref="D2:D3"/>
    <mergeCell ref="B4:E5"/>
    <mergeCell ref="G4:G5"/>
    <mergeCell ref="I4:K5"/>
    <mergeCell ref="M4:M5"/>
    <mergeCell ref="A37:M37"/>
    <mergeCell ref="A13:M13"/>
    <mergeCell ref="A14:M14"/>
    <mergeCell ref="A15:M15"/>
    <mergeCell ref="A16:M16"/>
    <mergeCell ref="A30:M30"/>
    <mergeCell ref="A31:M31"/>
    <mergeCell ref="A32:M32"/>
    <mergeCell ref="A33:M33"/>
    <mergeCell ref="A34:M34"/>
    <mergeCell ref="A35:M35"/>
    <mergeCell ref="A36:M36"/>
    <mergeCell ref="A49:M49"/>
    <mergeCell ref="A38:M38"/>
    <mergeCell ref="A39:M39"/>
    <mergeCell ref="A40:M40"/>
    <mergeCell ref="A41:M41"/>
    <mergeCell ref="A42:M42"/>
    <mergeCell ref="A43:M43"/>
    <mergeCell ref="A44:M44"/>
    <mergeCell ref="A45:M45"/>
    <mergeCell ref="A46:M46"/>
    <mergeCell ref="A47:M47"/>
    <mergeCell ref="A48:M48"/>
    <mergeCell ref="A56:M56"/>
    <mergeCell ref="A57:M57"/>
    <mergeCell ref="A58:M58"/>
    <mergeCell ref="A59:M59"/>
    <mergeCell ref="A50:M50"/>
    <mergeCell ref="A51:M51"/>
    <mergeCell ref="A52:M52"/>
    <mergeCell ref="A53:M53"/>
    <mergeCell ref="A54:M54"/>
    <mergeCell ref="A55:M55"/>
  </mergeCells>
  <phoneticPr fontId="2"/>
  <printOptions horizontalCentered="1"/>
  <pageMargins left="0.39370078740157483" right="0.39370078740157483" top="0.39370078740157483" bottom="0.39370078740157483" header="0.51181102362204722" footer="0.51181102362204722"/>
  <pageSetup paperSize="9" scale="9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A280"/>
  <sheetViews>
    <sheetView showGridLines="0" showZeros="0" tabSelected="1" topLeftCell="A121" workbookViewId="0">
      <selection activeCell="J131" sqref="J131"/>
    </sheetView>
  </sheetViews>
  <sheetFormatPr defaultColWidth="0" defaultRowHeight="13" zeroHeight="1"/>
  <cols>
    <col min="1" max="1" width="10.90625" style="46" customWidth="1"/>
    <col min="2" max="4" width="9.90625" style="46" bestFit="1" customWidth="1"/>
    <col min="5" max="5" width="9.7265625" style="46" customWidth="1"/>
    <col min="6" max="6" width="9.90625" style="46" customWidth="1"/>
    <col min="7" max="7" width="7.08984375" style="46" customWidth="1"/>
    <col min="8" max="8" width="5.26953125" style="46" customWidth="1"/>
    <col min="9" max="9" width="3.81640625" style="46" bestFit="1" customWidth="1"/>
    <col min="10" max="10" width="4.90625" style="46" customWidth="1"/>
    <col min="11" max="11" width="3.453125" style="46" bestFit="1" customWidth="1"/>
    <col min="12" max="12" width="7.26953125" style="50" customWidth="1"/>
    <col min="13" max="13" width="4.6328125" style="50" customWidth="1"/>
    <col min="14" max="18" width="15.7265625" style="46" bestFit="1" customWidth="1"/>
    <col min="19" max="19" width="15.7265625" style="46" customWidth="1"/>
    <col min="20" max="20" width="3" style="46" customWidth="1"/>
    <col min="21" max="21" width="3" style="46" hidden="1" customWidth="1"/>
    <col min="22" max="261" width="7.08984375" style="46" hidden="1" customWidth="1"/>
    <col min="262" max="16384" width="1.08984375" style="46" hidden="1"/>
  </cols>
  <sheetData>
    <row r="1" spans="1:21" s="139" customFormat="1" ht="17" thickBot="1">
      <c r="A1" s="325" t="s">
        <v>941</v>
      </c>
      <c r="B1" s="325"/>
      <c r="C1" s="325"/>
      <c r="D1" s="325"/>
      <c r="E1" s="325"/>
      <c r="F1" s="325"/>
      <c r="G1" s="325"/>
      <c r="H1" s="325"/>
      <c r="I1" s="325"/>
      <c r="J1" s="325"/>
      <c r="K1" s="325"/>
      <c r="L1" s="47"/>
      <c r="M1" s="47"/>
      <c r="N1" s="300" t="s">
        <v>906</v>
      </c>
      <c r="O1" s="300"/>
      <c r="P1" s="300"/>
      <c r="Q1" s="300"/>
      <c r="R1" s="300"/>
      <c r="S1" s="300"/>
    </row>
    <row r="2" spans="1:21" s="139" customFormat="1">
      <c r="A2" s="328" t="s">
        <v>647</v>
      </c>
      <c r="B2" s="329"/>
      <c r="C2" s="329"/>
      <c r="D2" s="329"/>
      <c r="E2" s="329"/>
      <c r="F2" s="329"/>
      <c r="G2" s="329"/>
      <c r="H2" s="329"/>
      <c r="I2" s="329"/>
      <c r="J2" s="329"/>
      <c r="K2" s="330"/>
      <c r="L2" s="48"/>
      <c r="M2" s="48"/>
      <c r="N2" s="299" t="s">
        <v>905</v>
      </c>
      <c r="O2" s="299"/>
      <c r="P2" s="299"/>
      <c r="Q2" s="299"/>
      <c r="R2" s="299"/>
      <c r="S2" s="299"/>
      <c r="T2" s="45"/>
      <c r="U2" s="45"/>
    </row>
    <row r="3" spans="1:21" s="139" customFormat="1">
      <c r="A3" s="140"/>
      <c r="B3" s="305" t="s">
        <v>0</v>
      </c>
      <c r="C3" s="306"/>
      <c r="D3" s="306"/>
      <c r="E3" s="306"/>
      <c r="F3" s="306"/>
      <c r="G3" s="306"/>
      <c r="H3" s="306"/>
      <c r="I3" s="306"/>
      <c r="J3" s="306"/>
      <c r="K3" s="307"/>
      <c r="L3" s="48"/>
      <c r="M3" s="48"/>
      <c r="O3" s="45"/>
      <c r="P3" s="45"/>
      <c r="Q3" s="45"/>
      <c r="R3" s="45"/>
      <c r="S3" s="45"/>
      <c r="T3" s="45"/>
      <c r="U3" s="45"/>
    </row>
    <row r="4" spans="1:21" s="139" customFormat="1">
      <c r="A4" s="141"/>
      <c r="B4" s="305" t="s">
        <v>1</v>
      </c>
      <c r="C4" s="306"/>
      <c r="D4" s="306"/>
      <c r="E4" s="306"/>
      <c r="F4" s="306"/>
      <c r="G4" s="306"/>
      <c r="H4" s="306"/>
      <c r="I4" s="306"/>
      <c r="J4" s="306"/>
      <c r="K4" s="307"/>
      <c r="L4" s="48"/>
      <c r="M4" s="48"/>
      <c r="N4" s="377" t="s">
        <v>725</v>
      </c>
      <c r="O4" s="377"/>
      <c r="P4" s="377"/>
      <c r="Q4" s="377"/>
      <c r="R4" s="377"/>
      <c r="S4" s="377"/>
      <c r="T4" s="45"/>
      <c r="U4" s="45"/>
    </row>
    <row r="5" spans="1:21" s="139" customFormat="1">
      <c r="A5" s="308" t="s">
        <v>171</v>
      </c>
      <c r="B5" s="309"/>
      <c r="C5" s="309"/>
      <c r="D5" s="309"/>
      <c r="E5" s="309"/>
      <c r="F5" s="309"/>
      <c r="G5" s="309"/>
      <c r="H5" s="309"/>
      <c r="I5" s="309"/>
      <c r="J5" s="309"/>
      <c r="K5" s="310"/>
      <c r="L5" s="49" t="s">
        <v>109</v>
      </c>
      <c r="M5" s="49"/>
      <c r="N5" s="377"/>
      <c r="O5" s="377"/>
      <c r="P5" s="377"/>
      <c r="Q5" s="377"/>
      <c r="R5" s="377"/>
      <c r="S5" s="377"/>
      <c r="T5" s="142"/>
      <c r="U5" s="142"/>
    </row>
    <row r="6" spans="1:21" s="139" customFormat="1" ht="15" customHeight="1" thickBot="1">
      <c r="A6" s="311"/>
      <c r="B6" s="312"/>
      <c r="C6" s="312"/>
      <c r="D6" s="312"/>
      <c r="E6" s="312"/>
      <c r="F6" s="312"/>
      <c r="G6" s="312"/>
      <c r="H6" s="312"/>
      <c r="I6" s="312"/>
      <c r="J6" s="312"/>
      <c r="K6" s="313"/>
      <c r="L6" s="49" t="s">
        <v>110</v>
      </c>
      <c r="M6" s="49"/>
      <c r="N6" s="377"/>
      <c r="O6" s="377"/>
      <c r="P6" s="377"/>
      <c r="Q6" s="377"/>
      <c r="R6" s="377"/>
      <c r="S6" s="377"/>
      <c r="T6" s="45"/>
      <c r="U6" s="45"/>
    </row>
    <row r="7" spans="1:21" s="139" customFormat="1">
      <c r="A7" s="143"/>
      <c r="B7" s="143"/>
      <c r="C7" s="143"/>
      <c r="D7" s="143"/>
      <c r="E7" s="143"/>
      <c r="F7" s="143"/>
      <c r="G7" s="143"/>
      <c r="H7" s="143"/>
      <c r="I7" s="143"/>
      <c r="J7" s="143"/>
      <c r="K7" s="143"/>
      <c r="L7" s="50"/>
      <c r="M7" s="50"/>
      <c r="N7" s="377"/>
      <c r="O7" s="377"/>
      <c r="P7" s="377"/>
      <c r="Q7" s="377"/>
      <c r="R7" s="377"/>
      <c r="S7" s="377"/>
      <c r="T7" s="45"/>
      <c r="U7" s="45"/>
    </row>
    <row r="8" spans="1:21" s="139" customFormat="1">
      <c r="A8" s="372" t="s">
        <v>2</v>
      </c>
      <c r="B8" s="372"/>
      <c r="C8" s="372"/>
      <c r="D8" s="372"/>
      <c r="E8" s="372"/>
      <c r="F8" s="372"/>
      <c r="G8" s="373" t="str">
        <f>IF(J8="","",VLOOKUP(J8,データ集!$A$2:$B$6,2,FALSE))</f>
        <v/>
      </c>
      <c r="H8" s="373"/>
      <c r="I8" s="374"/>
      <c r="J8" s="136"/>
      <c r="K8" s="143"/>
      <c r="L8" s="50" t="str">
        <f>IF(J8="","要入力",IF(AND(J8&gt;=2,J8&lt;=5),"ＯＫ","エラー"))</f>
        <v>要入力</v>
      </c>
      <c r="M8" s="50"/>
      <c r="N8" s="377"/>
      <c r="O8" s="377"/>
      <c r="P8" s="377"/>
      <c r="Q8" s="377"/>
      <c r="R8" s="377"/>
      <c r="S8" s="377"/>
      <c r="T8" s="45"/>
      <c r="U8" s="45"/>
    </row>
    <row r="9" spans="1:21" s="139" customFormat="1">
      <c r="A9" s="265" t="s">
        <v>886</v>
      </c>
      <c r="B9" s="266"/>
      <c r="C9" s="266"/>
      <c r="D9" s="266"/>
      <c r="E9" s="266"/>
      <c r="F9" s="266"/>
      <c r="G9" s="266"/>
      <c r="H9" s="266"/>
      <c r="I9" s="266"/>
      <c r="J9" s="266"/>
      <c r="K9" s="266"/>
      <c r="L9" s="51"/>
      <c r="M9" s="51"/>
      <c r="T9" s="45"/>
      <c r="U9" s="45"/>
    </row>
    <row r="10" spans="1:21" s="139" customFormat="1">
      <c r="A10" s="266"/>
      <c r="B10" s="266"/>
      <c r="C10" s="266"/>
      <c r="D10" s="266"/>
      <c r="E10" s="266"/>
      <c r="F10" s="266"/>
      <c r="G10" s="266"/>
      <c r="H10" s="266"/>
      <c r="I10" s="266"/>
      <c r="J10" s="266"/>
      <c r="K10" s="266"/>
      <c r="L10" s="51"/>
      <c r="M10" s="246">
        <v>1</v>
      </c>
      <c r="N10" s="181"/>
      <c r="O10" s="248" t="str">
        <f>IF(N10="","",IF(LEN(N10)-LEN(SUBSTITUTE(N10,"　",""))=1,"ＯＫ","エラー：姓と名の間に全角スペース"))</f>
        <v/>
      </c>
      <c r="S10" s="185" t="s">
        <v>729</v>
      </c>
      <c r="T10" s="45"/>
      <c r="U10" s="45"/>
    </row>
    <row r="11" spans="1:21" s="139" customFormat="1">
      <c r="A11" s="266"/>
      <c r="B11" s="266"/>
      <c r="C11" s="266"/>
      <c r="D11" s="266"/>
      <c r="E11" s="266"/>
      <c r="F11" s="266"/>
      <c r="G11" s="266"/>
      <c r="H11" s="266"/>
      <c r="I11" s="266"/>
      <c r="J11" s="266"/>
      <c r="K11" s="266"/>
      <c r="L11" s="51"/>
      <c r="M11" s="246">
        <v>2</v>
      </c>
      <c r="N11" s="182"/>
      <c r="O11" s="248" t="str">
        <f t="shared" ref="O11:O74" si="0">IF(N11="","",IF(LEN(N11)-LEN(SUBSTITUTE(N11,"　",""))=1,"ＯＫ","エラー：姓と名の間に全角スペース"))</f>
        <v/>
      </c>
      <c r="S11" s="185" t="s">
        <v>727</v>
      </c>
      <c r="T11" s="45"/>
      <c r="U11" s="45"/>
    </row>
    <row r="12" spans="1:21" s="139" customFormat="1">
      <c r="A12" s="144"/>
      <c r="B12" s="144"/>
      <c r="C12" s="144"/>
      <c r="D12" s="144"/>
      <c r="E12" s="144"/>
      <c r="F12" s="144"/>
      <c r="G12" s="144"/>
      <c r="H12" s="144"/>
      <c r="I12" s="144"/>
      <c r="J12" s="144"/>
      <c r="K12" s="144"/>
      <c r="L12" s="51"/>
      <c r="M12" s="247">
        <v>3</v>
      </c>
      <c r="N12" s="182"/>
      <c r="O12" s="248" t="str">
        <f t="shared" si="0"/>
        <v/>
      </c>
      <c r="P12" s="45"/>
      <c r="Q12" s="45"/>
      <c r="R12" s="45"/>
      <c r="S12" s="185" t="s">
        <v>726</v>
      </c>
      <c r="T12" s="45"/>
      <c r="U12" s="45"/>
    </row>
    <row r="13" spans="1:21" s="139" customFormat="1">
      <c r="A13" s="356" t="s">
        <v>3</v>
      </c>
      <c r="B13" s="356"/>
      <c r="C13" s="356"/>
      <c r="D13" s="356"/>
      <c r="E13" s="356"/>
      <c r="F13" s="356"/>
      <c r="G13" s="373" t="str">
        <f>IF(J13="","",IF(J13=1,"",VLOOKUP(J13,データ集!$A$10:$B$11,2,FALSE)))</f>
        <v/>
      </c>
      <c r="H13" s="373"/>
      <c r="I13" s="374"/>
      <c r="J13" s="136"/>
      <c r="K13" s="144"/>
      <c r="L13" s="50" t="str">
        <f>IF(J13="","要入力",IF(AND(J8&gt;=2,J8&lt;=5),IF(J13=1,"ＯＫ",IF(AND(J8&gt;=2,J8&lt;=3),"ＯＫ","エラー")),"エラー"))</f>
        <v>要入力</v>
      </c>
      <c r="M13" s="14">
        <v>4</v>
      </c>
      <c r="N13" s="182"/>
      <c r="O13" s="248" t="str">
        <f t="shared" si="0"/>
        <v/>
      </c>
      <c r="P13" s="242"/>
      <c r="Q13" s="242"/>
      <c r="R13" s="242"/>
      <c r="S13" s="185" t="s">
        <v>730</v>
      </c>
      <c r="T13" s="45"/>
      <c r="U13" s="45"/>
    </row>
    <row r="14" spans="1:21" s="139" customFormat="1" ht="13.5" customHeight="1">
      <c r="A14" s="265" t="s">
        <v>887</v>
      </c>
      <c r="B14" s="266"/>
      <c r="C14" s="266"/>
      <c r="D14" s="266"/>
      <c r="E14" s="266"/>
      <c r="F14" s="266"/>
      <c r="G14" s="266"/>
      <c r="H14" s="266"/>
      <c r="I14" s="266"/>
      <c r="J14" s="266"/>
      <c r="K14" s="266"/>
      <c r="L14" s="51"/>
      <c r="M14" s="14">
        <v>5</v>
      </c>
      <c r="N14" s="182"/>
      <c r="O14" s="248" t="str">
        <f t="shared" si="0"/>
        <v/>
      </c>
      <c r="S14" s="185" t="s">
        <v>728</v>
      </c>
      <c r="T14" s="45"/>
      <c r="U14" s="45"/>
    </row>
    <row r="15" spans="1:21" s="139" customFormat="1">
      <c r="A15" s="266"/>
      <c r="B15" s="266"/>
      <c r="C15" s="266"/>
      <c r="D15" s="266"/>
      <c r="E15" s="266"/>
      <c r="F15" s="266"/>
      <c r="G15" s="266"/>
      <c r="H15" s="266"/>
      <c r="I15" s="266"/>
      <c r="J15" s="266"/>
      <c r="K15" s="266"/>
      <c r="L15" s="51"/>
      <c r="M15" s="14">
        <v>6</v>
      </c>
      <c r="N15" s="182"/>
      <c r="O15" s="248" t="str">
        <f t="shared" si="0"/>
        <v/>
      </c>
      <c r="S15" s="185" t="s">
        <v>731</v>
      </c>
      <c r="T15" s="45"/>
      <c r="U15" s="45"/>
    </row>
    <row r="16" spans="1:21" s="139" customFormat="1">
      <c r="A16" s="143"/>
      <c r="B16" s="143"/>
      <c r="C16" s="143"/>
      <c r="D16" s="143"/>
      <c r="E16" s="143"/>
      <c r="F16" s="143"/>
      <c r="G16" s="143"/>
      <c r="H16" s="143"/>
      <c r="I16" s="143"/>
      <c r="J16" s="143"/>
      <c r="K16" s="143"/>
      <c r="L16" s="50"/>
      <c r="M16" s="14">
        <v>7</v>
      </c>
      <c r="N16" s="182"/>
      <c r="O16" s="248" t="str">
        <f t="shared" si="0"/>
        <v/>
      </c>
      <c r="S16" s="185" t="s">
        <v>732</v>
      </c>
      <c r="T16" s="45"/>
      <c r="U16" s="45"/>
    </row>
    <row r="17" spans="1:21" s="139" customFormat="1" ht="13.5" customHeight="1">
      <c r="A17" s="375" t="s">
        <v>570</v>
      </c>
      <c r="B17" s="375"/>
      <c r="C17" s="375"/>
      <c r="D17" s="375"/>
      <c r="E17" s="375"/>
      <c r="F17" s="375"/>
      <c r="G17" s="375"/>
      <c r="H17" s="375"/>
      <c r="I17" s="375"/>
      <c r="J17" s="375"/>
      <c r="K17" s="375"/>
      <c r="L17" s="52"/>
      <c r="M17" s="14">
        <v>8</v>
      </c>
      <c r="N17" s="182"/>
      <c r="O17" s="248" t="str">
        <f t="shared" si="0"/>
        <v/>
      </c>
      <c r="S17" s="185" t="s">
        <v>903</v>
      </c>
      <c r="T17" s="45"/>
      <c r="U17" s="45"/>
    </row>
    <row r="18" spans="1:21" s="139" customFormat="1">
      <c r="A18" s="145" t="s">
        <v>4</v>
      </c>
      <c r="B18" s="339"/>
      <c r="C18" s="340"/>
      <c r="D18" s="340"/>
      <c r="E18" s="340"/>
      <c r="F18" s="340"/>
      <c r="G18" s="340"/>
      <c r="H18" s="341"/>
      <c r="I18" s="267" t="str">
        <f>IF(B18="","",VLOOKUP(B18,データ集!$B$27:$D$127,3,FALSE))</f>
        <v/>
      </c>
      <c r="J18" s="268"/>
      <c r="K18" s="269"/>
      <c r="L18" s="48" t="str">
        <f>IF(B18="","要入力","ＯＫ")</f>
        <v>要入力</v>
      </c>
      <c r="M18" s="246">
        <v>9</v>
      </c>
      <c r="N18" s="182"/>
      <c r="O18" s="248" t="str">
        <f t="shared" si="0"/>
        <v/>
      </c>
      <c r="S18" s="185" t="s">
        <v>902</v>
      </c>
      <c r="T18" s="45"/>
      <c r="U18" s="45"/>
    </row>
    <row r="19" spans="1:21" s="139" customFormat="1">
      <c r="A19" s="146" t="s">
        <v>31</v>
      </c>
      <c r="B19" s="276" t="str">
        <f>IF(B18="","",VLOOKUP(B18,データ集!$B$27:$D$127,2,FALSE))</f>
        <v/>
      </c>
      <c r="C19" s="277"/>
      <c r="D19" s="277"/>
      <c r="E19" s="277"/>
      <c r="F19" s="277"/>
      <c r="G19" s="277"/>
      <c r="H19" s="277"/>
      <c r="I19" s="277"/>
      <c r="J19" s="277"/>
      <c r="K19" s="278"/>
      <c r="L19" s="48" t="str">
        <f>IF(B19="","要入力","ＯＫ")</f>
        <v>要入力</v>
      </c>
      <c r="M19" s="246">
        <v>10</v>
      </c>
      <c r="N19" s="182"/>
      <c r="O19" s="248" t="str">
        <f t="shared" si="0"/>
        <v/>
      </c>
      <c r="T19" s="45"/>
      <c r="U19" s="45"/>
    </row>
    <row r="20" spans="1:21" s="139" customFormat="1">
      <c r="A20" s="145" t="s">
        <v>4</v>
      </c>
      <c r="B20" s="292"/>
      <c r="C20" s="293"/>
      <c r="D20" s="293"/>
      <c r="E20" s="293"/>
      <c r="F20" s="293"/>
      <c r="G20" s="293"/>
      <c r="H20" s="294"/>
      <c r="I20" s="267" t="str">
        <f>IF(B20="","",VLOOKUP(B20,データ集!$B$27:$D$127,3,FALSE))</f>
        <v/>
      </c>
      <c r="J20" s="268"/>
      <c r="K20" s="269"/>
      <c r="L20" s="48"/>
      <c r="M20" s="246">
        <v>11</v>
      </c>
      <c r="N20" s="182"/>
      <c r="O20" s="248" t="str">
        <f t="shared" si="0"/>
        <v/>
      </c>
      <c r="T20" s="45"/>
      <c r="U20" s="45"/>
    </row>
    <row r="21" spans="1:21" s="139" customFormat="1">
      <c r="A21" s="146" t="s">
        <v>31</v>
      </c>
      <c r="B21" s="276" t="str">
        <f>IF(B20="","",VLOOKUP(B20,データ集!$B$27:$D$125,2,FALSE))</f>
        <v/>
      </c>
      <c r="C21" s="277"/>
      <c r="D21" s="277"/>
      <c r="E21" s="277"/>
      <c r="F21" s="277"/>
      <c r="G21" s="277"/>
      <c r="H21" s="277"/>
      <c r="I21" s="277"/>
      <c r="J21" s="277"/>
      <c r="K21" s="278"/>
      <c r="L21" s="48"/>
      <c r="M21" s="246">
        <v>12</v>
      </c>
      <c r="N21" s="182"/>
      <c r="O21" s="248" t="str">
        <f t="shared" si="0"/>
        <v/>
      </c>
      <c r="T21" s="45"/>
      <c r="U21" s="45"/>
    </row>
    <row r="22" spans="1:21" s="139" customFormat="1" ht="14.25" customHeight="1">
      <c r="A22" s="346" t="s">
        <v>650</v>
      </c>
      <c r="B22" s="346"/>
      <c r="C22" s="346"/>
      <c r="D22" s="346"/>
      <c r="E22" s="346"/>
      <c r="F22" s="346"/>
      <c r="G22" s="346"/>
      <c r="H22" s="346"/>
      <c r="I22" s="346"/>
      <c r="J22" s="346"/>
      <c r="K22" s="346"/>
      <c r="L22" s="51"/>
      <c r="M22" s="14">
        <v>13</v>
      </c>
      <c r="N22" s="182"/>
      <c r="O22" s="248" t="str">
        <f t="shared" si="0"/>
        <v/>
      </c>
      <c r="T22" s="45"/>
      <c r="U22" s="45"/>
    </row>
    <row r="23" spans="1:21" s="139" customFormat="1">
      <c r="A23" s="265"/>
      <c r="B23" s="265"/>
      <c r="C23" s="265"/>
      <c r="D23" s="265"/>
      <c r="E23" s="265"/>
      <c r="F23" s="265"/>
      <c r="G23" s="265"/>
      <c r="H23" s="265"/>
      <c r="I23" s="265"/>
      <c r="J23" s="265"/>
      <c r="K23" s="265"/>
      <c r="L23" s="51"/>
      <c r="M23" s="14">
        <v>14</v>
      </c>
      <c r="N23" s="182"/>
      <c r="O23" s="248" t="str">
        <f t="shared" si="0"/>
        <v/>
      </c>
      <c r="T23" s="45"/>
      <c r="U23" s="45"/>
    </row>
    <row r="24" spans="1:21" s="139" customFormat="1">
      <c r="A24" s="265"/>
      <c r="B24" s="265"/>
      <c r="C24" s="265"/>
      <c r="D24" s="265"/>
      <c r="E24" s="265"/>
      <c r="F24" s="265"/>
      <c r="G24" s="265"/>
      <c r="H24" s="265"/>
      <c r="I24" s="265"/>
      <c r="J24" s="265"/>
      <c r="K24" s="265"/>
      <c r="L24" s="51"/>
      <c r="M24" s="14">
        <v>15</v>
      </c>
      <c r="N24" s="182"/>
      <c r="O24" s="248" t="str">
        <f t="shared" si="0"/>
        <v/>
      </c>
      <c r="T24" s="45"/>
      <c r="U24" s="45"/>
    </row>
    <row r="25" spans="1:21" s="139" customFormat="1">
      <c r="A25" s="265"/>
      <c r="B25" s="265"/>
      <c r="C25" s="265"/>
      <c r="D25" s="265"/>
      <c r="E25" s="265"/>
      <c r="F25" s="265"/>
      <c r="G25" s="265"/>
      <c r="H25" s="265"/>
      <c r="I25" s="265"/>
      <c r="J25" s="265"/>
      <c r="K25" s="265"/>
      <c r="L25" s="51"/>
      <c r="M25" s="14">
        <v>16</v>
      </c>
      <c r="N25" s="182"/>
      <c r="O25" s="248" t="str">
        <f t="shared" si="0"/>
        <v/>
      </c>
      <c r="R25" s="45"/>
      <c r="S25" s="45"/>
      <c r="T25" s="45"/>
      <c r="U25" s="45"/>
    </row>
    <row r="26" spans="1:21" s="139" customFormat="1">
      <c r="A26" s="147"/>
      <c r="B26" s="147"/>
      <c r="C26" s="147"/>
      <c r="D26" s="147"/>
      <c r="E26" s="147"/>
      <c r="F26" s="147"/>
      <c r="G26" s="147"/>
      <c r="H26" s="147"/>
      <c r="I26" s="147"/>
      <c r="J26" s="147"/>
      <c r="K26" s="147"/>
      <c r="L26" s="48"/>
      <c r="M26" s="246">
        <v>17</v>
      </c>
      <c r="N26" s="182"/>
      <c r="O26" s="248" t="str">
        <f t="shared" si="0"/>
        <v/>
      </c>
      <c r="P26" s="45"/>
      <c r="Q26" s="45"/>
      <c r="R26" s="45"/>
      <c r="S26" s="45"/>
      <c r="T26" s="45"/>
      <c r="U26" s="45"/>
    </row>
    <row r="27" spans="1:21" s="139" customFormat="1">
      <c r="A27" s="375" t="s">
        <v>644</v>
      </c>
      <c r="B27" s="375"/>
      <c r="C27" s="375"/>
      <c r="D27" s="375"/>
      <c r="E27" s="375"/>
      <c r="F27" s="375"/>
      <c r="G27" s="375"/>
      <c r="H27" s="375"/>
      <c r="I27" s="375"/>
      <c r="J27" s="375"/>
      <c r="K27" s="375"/>
      <c r="L27" s="52"/>
      <c r="M27" s="246">
        <v>18</v>
      </c>
      <c r="N27" s="182"/>
      <c r="O27" s="248" t="str">
        <f t="shared" si="0"/>
        <v/>
      </c>
      <c r="P27" s="45"/>
      <c r="Q27" s="45"/>
      <c r="R27" s="45"/>
      <c r="S27" s="45"/>
      <c r="T27" s="45"/>
      <c r="U27" s="45"/>
    </row>
    <row r="28" spans="1:21" s="139" customFormat="1">
      <c r="A28" s="145" t="s">
        <v>5</v>
      </c>
      <c r="B28" s="286"/>
      <c r="C28" s="286"/>
      <c r="D28" s="286"/>
      <c r="E28" s="286"/>
      <c r="F28" s="286"/>
      <c r="G28" s="286"/>
      <c r="H28" s="286"/>
      <c r="I28" s="286"/>
      <c r="J28" s="286"/>
      <c r="K28" s="286"/>
      <c r="L28" s="48" t="str">
        <f>IF(B28="","要入力","ＯＫ")</f>
        <v>要入力</v>
      </c>
      <c r="M28" s="246">
        <v>19</v>
      </c>
      <c r="N28" s="182"/>
      <c r="O28" s="248" t="str">
        <f t="shared" si="0"/>
        <v/>
      </c>
      <c r="P28" s="45"/>
      <c r="Q28" s="45"/>
      <c r="R28" s="45"/>
      <c r="S28" s="45"/>
      <c r="T28" s="45"/>
      <c r="U28" s="45"/>
    </row>
    <row r="29" spans="1:21" s="139" customFormat="1">
      <c r="A29" s="146" t="s">
        <v>643</v>
      </c>
      <c r="B29" s="286" t="str">
        <f>PHONETIC(B28)</f>
        <v/>
      </c>
      <c r="C29" s="286"/>
      <c r="D29" s="286"/>
      <c r="E29" s="286"/>
      <c r="F29" s="286"/>
      <c r="G29" s="286"/>
      <c r="H29" s="286"/>
      <c r="I29" s="286"/>
      <c r="J29" s="286"/>
      <c r="K29" s="286"/>
      <c r="L29" s="48" t="str">
        <f>IF(B29="","要入力","ＯＫ")</f>
        <v>要入力</v>
      </c>
      <c r="M29" s="14">
        <v>20</v>
      </c>
      <c r="N29" s="182"/>
      <c r="O29" s="248" t="str">
        <f t="shared" si="0"/>
        <v/>
      </c>
      <c r="P29" s="45"/>
      <c r="Q29" s="45"/>
      <c r="R29" s="45"/>
      <c r="S29" s="45"/>
      <c r="T29" s="45"/>
      <c r="U29" s="45"/>
    </row>
    <row r="30" spans="1:21" s="139" customFormat="1">
      <c r="A30" s="348" t="s">
        <v>105</v>
      </c>
      <c r="B30" s="348"/>
      <c r="C30" s="348"/>
      <c r="D30" s="348"/>
      <c r="E30" s="348"/>
      <c r="F30" s="348"/>
      <c r="G30" s="348"/>
      <c r="H30" s="348"/>
      <c r="I30" s="348"/>
      <c r="J30" s="348"/>
      <c r="K30" s="348"/>
      <c r="L30" s="51"/>
      <c r="M30" s="14">
        <v>21</v>
      </c>
      <c r="N30" s="182"/>
      <c r="O30" s="248" t="str">
        <f t="shared" si="0"/>
        <v/>
      </c>
      <c r="P30" s="45"/>
      <c r="Q30" s="45"/>
      <c r="R30" s="45"/>
      <c r="S30" s="45"/>
      <c r="T30" s="45"/>
      <c r="U30" s="45"/>
    </row>
    <row r="31" spans="1:21" s="139" customFormat="1">
      <c r="A31" s="266"/>
      <c r="B31" s="266"/>
      <c r="C31" s="266"/>
      <c r="D31" s="266"/>
      <c r="E31" s="266"/>
      <c r="F31" s="266"/>
      <c r="G31" s="266"/>
      <c r="H31" s="266"/>
      <c r="I31" s="266"/>
      <c r="J31" s="266"/>
      <c r="K31" s="266"/>
      <c r="L31" s="51"/>
      <c r="M31" s="14">
        <v>22</v>
      </c>
      <c r="N31" s="182"/>
      <c r="O31" s="248" t="str">
        <f t="shared" si="0"/>
        <v/>
      </c>
      <c r="P31" s="45"/>
      <c r="Q31" s="45"/>
      <c r="R31" s="45"/>
      <c r="S31" s="45"/>
      <c r="T31" s="45"/>
      <c r="U31" s="45"/>
    </row>
    <row r="32" spans="1:21" s="139" customFormat="1">
      <c r="A32" s="266"/>
      <c r="B32" s="266"/>
      <c r="C32" s="266"/>
      <c r="D32" s="266"/>
      <c r="E32" s="266"/>
      <c r="F32" s="266"/>
      <c r="G32" s="266"/>
      <c r="H32" s="266"/>
      <c r="I32" s="266"/>
      <c r="J32" s="266"/>
      <c r="K32" s="266"/>
      <c r="L32" s="51"/>
      <c r="M32" s="14">
        <v>23</v>
      </c>
      <c r="N32" s="182"/>
      <c r="O32" s="248" t="str">
        <f t="shared" si="0"/>
        <v/>
      </c>
      <c r="P32" s="45"/>
      <c r="Q32" s="45"/>
      <c r="R32" s="45"/>
      <c r="S32" s="45"/>
      <c r="T32" s="45"/>
      <c r="U32" s="45"/>
    </row>
    <row r="33" spans="1:21" s="139" customFormat="1">
      <c r="A33" s="147"/>
      <c r="B33" s="147"/>
      <c r="C33" s="147"/>
      <c r="D33" s="147"/>
      <c r="E33" s="147"/>
      <c r="F33" s="147"/>
      <c r="G33" s="147"/>
      <c r="H33" s="147"/>
      <c r="I33" s="147"/>
      <c r="J33" s="147"/>
      <c r="K33" s="148"/>
      <c r="L33" s="48"/>
      <c r="M33" s="14">
        <v>24</v>
      </c>
      <c r="N33" s="182"/>
      <c r="O33" s="248" t="str">
        <f t="shared" si="0"/>
        <v/>
      </c>
      <c r="P33" s="45"/>
      <c r="Q33" s="45"/>
      <c r="R33" s="45"/>
      <c r="S33" s="45"/>
      <c r="T33" s="45"/>
      <c r="U33" s="45"/>
    </row>
    <row r="34" spans="1:21" s="139" customFormat="1" ht="14">
      <c r="A34" s="352" t="s">
        <v>908</v>
      </c>
      <c r="B34" s="352"/>
      <c r="C34" s="352"/>
      <c r="D34" s="352"/>
      <c r="E34" s="352"/>
      <c r="F34" s="352"/>
      <c r="G34" s="376" t="s">
        <v>229</v>
      </c>
      <c r="H34" s="376"/>
      <c r="I34" s="67" t="str">
        <f>IF(AND(J8&gt;=2,J8&lt;=5),IF(AND(J8=2,J13=2),20,IF(AND(J8=3,J13=2),20,IF(AND(J8=2,J13=1),50,IF(AND(J8=3,J13=1),55,IF(AND(J8=4,J13=1),55,IF(AND(J8=5,J13=1),65)))))),"")</f>
        <v/>
      </c>
      <c r="J34" s="352" t="s">
        <v>228</v>
      </c>
      <c r="K34" s="352"/>
      <c r="L34" s="52"/>
      <c r="M34" s="14">
        <v>25</v>
      </c>
      <c r="N34" s="182"/>
      <c r="O34" s="248" t="str">
        <f t="shared" si="0"/>
        <v/>
      </c>
      <c r="P34" s="45"/>
      <c r="Q34" s="45"/>
      <c r="R34" s="45"/>
      <c r="S34" s="45"/>
      <c r="T34" s="45"/>
      <c r="U34" s="45"/>
    </row>
    <row r="35" spans="1:21" s="139" customFormat="1">
      <c r="A35" s="146" t="s">
        <v>811</v>
      </c>
      <c r="B35" s="195">
        <f>COUNTA(N10:N79)</f>
        <v>0</v>
      </c>
      <c r="C35" s="187" t="s">
        <v>816</v>
      </c>
      <c r="D35" s="149"/>
      <c r="E35" s="150"/>
      <c r="F35" s="150"/>
      <c r="G35" s="150"/>
      <c r="H35" s="150"/>
      <c r="I35" s="199"/>
      <c r="J35" s="200" t="s">
        <v>820</v>
      </c>
      <c r="K35" s="150"/>
      <c r="L35" s="48" t="str">
        <f>IF(B35=0,"要名簿","ＯＫ")</f>
        <v>要名簿</v>
      </c>
      <c r="M35" s="247">
        <v>26</v>
      </c>
      <c r="N35" s="182"/>
      <c r="O35" s="248" t="str">
        <f t="shared" si="0"/>
        <v/>
      </c>
      <c r="P35" s="45"/>
      <c r="Q35" s="45"/>
      <c r="R35" s="45"/>
      <c r="S35" s="45"/>
      <c r="T35" s="45"/>
      <c r="U35" s="45"/>
    </row>
    <row r="36" spans="1:21" s="139" customFormat="1">
      <c r="A36" s="146" t="s">
        <v>812</v>
      </c>
      <c r="B36" s="193"/>
      <c r="C36" s="187" t="s">
        <v>817</v>
      </c>
      <c r="D36" s="189"/>
      <c r="E36" s="188"/>
      <c r="F36" s="188"/>
      <c r="G36" s="188"/>
      <c r="H36" s="188"/>
      <c r="I36" s="188"/>
      <c r="J36" s="189"/>
      <c r="K36" s="188"/>
      <c r="L36" s="48" t="str">
        <f>IF(B36="","要入力",IF(B36&lt;B35-5,"エラー",IF(B36&lt;=B35,IF(B36&lt;=I34,"ＯＫ","エラー"))))</f>
        <v>要入力</v>
      </c>
      <c r="M36" s="247">
        <v>27</v>
      </c>
      <c r="N36" s="182"/>
      <c r="O36" s="248" t="str">
        <f t="shared" si="0"/>
        <v/>
      </c>
      <c r="P36" s="45"/>
      <c r="Q36" s="45"/>
      <c r="R36" s="45"/>
      <c r="S36" s="45"/>
      <c r="T36" s="45"/>
      <c r="U36" s="45"/>
    </row>
    <row r="37" spans="1:21" s="139" customFormat="1">
      <c r="A37" s="146" t="s">
        <v>813</v>
      </c>
      <c r="B37" s="194"/>
      <c r="C37" s="187" t="s">
        <v>818</v>
      </c>
      <c r="D37" s="189"/>
      <c r="E37" s="188"/>
      <c r="F37" s="188"/>
      <c r="G37" s="188"/>
      <c r="H37" s="189"/>
      <c r="I37" s="189"/>
      <c r="J37" s="200" t="s">
        <v>809</v>
      </c>
      <c r="K37" s="188"/>
      <c r="L37" s="48" t="str">
        <f>IF(B37="","要入力","ＯＫ")</f>
        <v>要入力</v>
      </c>
      <c r="M37" s="247">
        <v>28</v>
      </c>
      <c r="N37" s="182"/>
      <c r="O37" s="248" t="str">
        <f t="shared" si="0"/>
        <v/>
      </c>
      <c r="P37" s="45"/>
      <c r="Q37" s="45"/>
      <c r="R37" s="45"/>
      <c r="S37" s="45"/>
      <c r="T37" s="45"/>
      <c r="U37" s="45"/>
    </row>
    <row r="38" spans="1:21" s="139" customFormat="1" ht="13.5" thickBot="1">
      <c r="A38" s="63"/>
      <c r="B38" s="184" t="str">
        <f>IF(B36="","",IF(B36&lt;B35-5,"演奏者は登録者から５名以内のこと！　エントリーできません。",IF(B36&lt;=B35,IF(B36&lt;=I34,"","エラー"))))</f>
        <v/>
      </c>
      <c r="C38" s="65"/>
      <c r="D38" s="65"/>
      <c r="E38" s="65"/>
      <c r="F38" s="65"/>
      <c r="G38" s="65"/>
      <c r="H38" s="65"/>
      <c r="I38" s="65"/>
      <c r="J38" s="65"/>
      <c r="K38" s="65"/>
      <c r="L38" s="48"/>
      <c r="M38" s="247">
        <v>29</v>
      </c>
      <c r="N38" s="182"/>
      <c r="O38" s="248" t="str">
        <f t="shared" si="0"/>
        <v/>
      </c>
      <c r="P38" s="45"/>
      <c r="Q38" s="45"/>
      <c r="R38" s="45"/>
      <c r="S38" s="45"/>
      <c r="T38" s="45"/>
      <c r="U38" s="45"/>
    </row>
    <row r="39" spans="1:21" s="139" customFormat="1">
      <c r="A39" s="335"/>
      <c r="B39" s="186" t="s">
        <v>149</v>
      </c>
      <c r="C39" s="383" t="s">
        <v>150</v>
      </c>
      <c r="D39" s="384"/>
      <c r="E39" s="331" t="s">
        <v>807</v>
      </c>
      <c r="F39" s="332"/>
      <c r="H39" s="65"/>
      <c r="K39" s="48"/>
      <c r="M39" s="14">
        <v>30</v>
      </c>
      <c r="N39" s="182"/>
      <c r="O39" s="248" t="str">
        <f t="shared" si="0"/>
        <v/>
      </c>
      <c r="Q39" s="45"/>
      <c r="R39" s="45"/>
      <c r="S39" s="45"/>
      <c r="T39" s="45"/>
    </row>
    <row r="40" spans="1:21" s="139" customFormat="1" ht="13.5" thickBot="1">
      <c r="A40" s="336"/>
      <c r="B40" s="198" t="s">
        <v>819</v>
      </c>
      <c r="C40" s="192" t="s">
        <v>814</v>
      </c>
      <c r="D40" s="192" t="s">
        <v>815</v>
      </c>
      <c r="E40" s="333"/>
      <c r="F40" s="334"/>
      <c r="H40" s="65"/>
      <c r="K40" s="48"/>
      <c r="M40" s="247">
        <v>31</v>
      </c>
      <c r="N40" s="182"/>
      <c r="O40" s="248" t="str">
        <f t="shared" si="0"/>
        <v/>
      </c>
      <c r="P40" s="45"/>
      <c r="Q40" s="45"/>
      <c r="R40" s="45"/>
      <c r="S40" s="45"/>
      <c r="T40" s="45"/>
    </row>
    <row r="41" spans="1:21" s="139" customFormat="1">
      <c r="A41" s="191" t="s">
        <v>810</v>
      </c>
      <c r="B41" s="196">
        <f>B36</f>
        <v>0</v>
      </c>
      <c r="C41" s="196">
        <f>B35</f>
        <v>0</v>
      </c>
      <c r="D41" s="196">
        <f>B37</f>
        <v>0</v>
      </c>
      <c r="E41" s="385"/>
      <c r="F41" s="386"/>
      <c r="M41" s="247">
        <v>32</v>
      </c>
      <c r="N41" s="182"/>
      <c r="O41" s="248" t="str">
        <f t="shared" si="0"/>
        <v/>
      </c>
      <c r="P41" s="45"/>
      <c r="Q41" s="45"/>
      <c r="R41" s="45"/>
      <c r="S41" s="45"/>
      <c r="T41" s="45"/>
    </row>
    <row r="42" spans="1:21" s="139" customFormat="1" ht="13.5" thickBot="1">
      <c r="A42" s="190" t="s">
        <v>151</v>
      </c>
      <c r="B42" s="197">
        <f>IF(J13="",0,IF(J13=1,10000,IF(J13=2,10000,"エラー")))</f>
        <v>0</v>
      </c>
      <c r="C42" s="197">
        <f>C41*1000</f>
        <v>0</v>
      </c>
      <c r="D42" s="197">
        <f>D41*800</f>
        <v>0</v>
      </c>
      <c r="E42" s="317">
        <f>SUM(B42:D42)</f>
        <v>0</v>
      </c>
      <c r="F42" s="318"/>
      <c r="G42" s="358" t="s">
        <v>152</v>
      </c>
      <c r="H42" s="358"/>
      <c r="I42" s="358"/>
      <c r="J42" s="358"/>
      <c r="M42" s="246">
        <v>33</v>
      </c>
      <c r="N42" s="182"/>
      <c r="O42" s="248" t="str">
        <f t="shared" si="0"/>
        <v/>
      </c>
      <c r="P42" s="45"/>
      <c r="Q42" s="45"/>
      <c r="R42" s="45"/>
      <c r="S42" s="45"/>
      <c r="T42" s="45"/>
    </row>
    <row r="43" spans="1:21" s="139" customFormat="1">
      <c r="A43" s="63"/>
      <c r="B43" s="64"/>
      <c r="C43" s="64"/>
      <c r="D43" s="65"/>
      <c r="E43" s="65"/>
      <c r="F43" s="65"/>
      <c r="G43" s="65"/>
      <c r="H43" s="65"/>
      <c r="I43" s="65"/>
      <c r="J43" s="65"/>
      <c r="K43" s="65"/>
      <c r="L43" s="52"/>
      <c r="M43" s="246">
        <v>34</v>
      </c>
      <c r="N43" s="182"/>
      <c r="O43" s="248" t="str">
        <f t="shared" si="0"/>
        <v/>
      </c>
      <c r="P43" s="45"/>
      <c r="Q43" s="45"/>
      <c r="R43" s="45"/>
      <c r="S43" s="45"/>
      <c r="T43" s="45"/>
      <c r="U43" s="45"/>
    </row>
    <row r="44" spans="1:21" s="139" customFormat="1">
      <c r="A44" s="375" t="s">
        <v>7</v>
      </c>
      <c r="B44" s="375"/>
      <c r="C44" s="375"/>
      <c r="D44" s="375"/>
      <c r="E44" s="375"/>
      <c r="F44" s="375"/>
      <c r="G44" s="143"/>
      <c r="H44" s="143"/>
      <c r="I44" s="151"/>
      <c r="J44" s="136"/>
      <c r="K44" s="143"/>
      <c r="L44" s="50" t="str">
        <f>IF(L13="エラー","エラー",IF(J13=2,IF(J44="","記入無","エラー"),IF(J8=1,"無記入",IF(J8=2,IF(AND(J44&gt;=1,J44&lt;=4),"ＯＫ","エラー"),IF(AND(J44&gt;=1,J44&lt;=5),"ＯＫ","要入力")))))</f>
        <v>要入力</v>
      </c>
      <c r="M44" s="247">
        <v>35</v>
      </c>
      <c r="N44" s="182"/>
      <c r="O44" s="248" t="str">
        <f t="shared" si="0"/>
        <v/>
      </c>
      <c r="P44" s="45"/>
      <c r="Q44" s="45"/>
      <c r="R44" s="45"/>
      <c r="S44" s="45"/>
      <c r="T44" s="45"/>
      <c r="U44" s="45"/>
    </row>
    <row r="45" spans="1:21" s="139" customFormat="1">
      <c r="A45" s="152"/>
      <c r="B45" s="152"/>
      <c r="C45" s="152"/>
      <c r="D45" s="152" t="s">
        <v>108</v>
      </c>
      <c r="E45" s="363" t="str">
        <f>IF(J44="","",IF(L44="エラー","エラー",VLOOKUP(J44,データ集!$A$14:$B$17,2,FALSE)))</f>
        <v/>
      </c>
      <c r="F45" s="364"/>
      <c r="G45" s="364"/>
      <c r="H45" s="364"/>
      <c r="I45" s="365"/>
      <c r="J45" s="66" t="s">
        <v>107</v>
      </c>
      <c r="K45" s="153"/>
      <c r="L45" s="50"/>
      <c r="M45" s="247">
        <v>36</v>
      </c>
      <c r="N45" s="182"/>
      <c r="O45" s="248" t="str">
        <f t="shared" si="0"/>
        <v/>
      </c>
      <c r="P45" s="45"/>
      <c r="Q45" s="45"/>
      <c r="R45" s="45"/>
      <c r="S45" s="45"/>
      <c r="T45" s="45"/>
      <c r="U45" s="45"/>
    </row>
    <row r="46" spans="1:21" s="139" customFormat="1">
      <c r="A46" s="265" t="s">
        <v>806</v>
      </c>
      <c r="B46" s="266"/>
      <c r="C46" s="266"/>
      <c r="D46" s="266"/>
      <c r="E46" s="266"/>
      <c r="F46" s="266"/>
      <c r="G46" s="266"/>
      <c r="H46" s="266"/>
      <c r="I46" s="266"/>
      <c r="J46" s="266"/>
      <c r="K46" s="266"/>
      <c r="L46" s="51"/>
      <c r="M46" s="14">
        <v>37</v>
      </c>
      <c r="N46" s="182"/>
      <c r="O46" s="248" t="str">
        <f t="shared" si="0"/>
        <v/>
      </c>
      <c r="P46" s="45"/>
      <c r="Q46" s="45"/>
      <c r="R46" s="45"/>
      <c r="S46" s="45"/>
      <c r="T46" s="45"/>
      <c r="U46" s="45"/>
    </row>
    <row r="47" spans="1:21" s="139" customFormat="1">
      <c r="A47" s="266"/>
      <c r="B47" s="266"/>
      <c r="C47" s="266"/>
      <c r="D47" s="266"/>
      <c r="E47" s="266"/>
      <c r="F47" s="266"/>
      <c r="G47" s="266"/>
      <c r="H47" s="266"/>
      <c r="I47" s="266"/>
      <c r="J47" s="266"/>
      <c r="K47" s="266"/>
      <c r="L47" s="51"/>
      <c r="M47" s="14">
        <v>38</v>
      </c>
      <c r="N47" s="182"/>
      <c r="O47" s="248" t="str">
        <f t="shared" si="0"/>
        <v/>
      </c>
      <c r="P47" s="45"/>
      <c r="Q47" s="45"/>
      <c r="R47" s="45"/>
      <c r="S47" s="45"/>
      <c r="T47" s="45"/>
      <c r="U47" s="45"/>
    </row>
    <row r="48" spans="1:21" s="139" customFormat="1">
      <c r="A48" s="143"/>
      <c r="B48" s="143"/>
      <c r="C48" s="143"/>
      <c r="D48" s="143"/>
      <c r="E48" s="143"/>
      <c r="F48" s="143"/>
      <c r="G48" s="143"/>
      <c r="H48" s="143"/>
      <c r="I48" s="143"/>
      <c r="J48" s="143"/>
      <c r="L48" s="50"/>
      <c r="M48" s="14">
        <v>39</v>
      </c>
      <c r="N48" s="182"/>
      <c r="O48" s="248" t="str">
        <f t="shared" si="0"/>
        <v/>
      </c>
      <c r="P48" s="45"/>
      <c r="Q48" s="45"/>
      <c r="R48" s="45"/>
      <c r="S48" s="45"/>
      <c r="T48" s="45"/>
      <c r="U48" s="45"/>
    </row>
    <row r="49" spans="1:26" s="139" customFormat="1">
      <c r="A49" s="154" t="s">
        <v>888</v>
      </c>
      <c r="B49" s="143"/>
      <c r="C49" s="143"/>
      <c r="D49" s="143"/>
      <c r="E49" s="143"/>
      <c r="F49" s="143"/>
      <c r="G49" s="143"/>
      <c r="H49" s="143"/>
      <c r="I49" s="143"/>
      <c r="J49" s="143"/>
      <c r="L49" s="50"/>
      <c r="M49" s="14">
        <v>40</v>
      </c>
      <c r="N49" s="182"/>
      <c r="O49" s="248" t="str">
        <f t="shared" si="0"/>
        <v/>
      </c>
      <c r="P49" s="45"/>
      <c r="Q49" s="45"/>
      <c r="R49" s="45"/>
      <c r="S49" s="45"/>
      <c r="T49" s="45"/>
      <c r="U49" s="45"/>
    </row>
    <row r="50" spans="1:26" s="139" customFormat="1">
      <c r="A50" s="322" t="s">
        <v>8</v>
      </c>
      <c r="B50" s="155" t="s">
        <v>9</v>
      </c>
      <c r="C50" s="387"/>
      <c r="D50" s="350"/>
      <c r="E50" s="350"/>
      <c r="F50" s="350"/>
      <c r="G50" s="351"/>
      <c r="H50" s="301" t="s">
        <v>10</v>
      </c>
      <c r="I50" s="302"/>
      <c r="J50" s="156"/>
      <c r="K50" s="148"/>
      <c r="L50" s="48" t="str">
        <f>IF(C50="","要入力","ＯＫ")</f>
        <v>要入力</v>
      </c>
      <c r="M50" s="14">
        <v>41</v>
      </c>
      <c r="N50" s="182"/>
      <c r="O50" s="248" t="str">
        <f t="shared" si="0"/>
        <v/>
      </c>
      <c r="P50" s="45"/>
      <c r="Q50" s="45"/>
      <c r="R50" s="45"/>
      <c r="S50" s="45"/>
      <c r="T50" s="45"/>
      <c r="U50" s="45"/>
    </row>
    <row r="51" spans="1:26" s="139" customFormat="1">
      <c r="A51" s="322"/>
      <c r="B51" s="155" t="s">
        <v>31</v>
      </c>
      <c r="C51" s="349" t="str">
        <f>PHONETIC(C50)</f>
        <v/>
      </c>
      <c r="D51" s="350"/>
      <c r="E51" s="350"/>
      <c r="F51" s="350"/>
      <c r="G51" s="351"/>
      <c r="H51" s="303"/>
      <c r="I51" s="304"/>
      <c r="J51" s="156"/>
      <c r="K51" s="148"/>
      <c r="L51" s="48" t="str">
        <f>IF(C51="","要入力","ＯＫ")</f>
        <v>要入力</v>
      </c>
      <c r="M51" s="14">
        <v>42</v>
      </c>
      <c r="N51" s="182"/>
      <c r="O51" s="248" t="str">
        <f t="shared" si="0"/>
        <v/>
      </c>
      <c r="P51" s="45"/>
      <c r="Q51" s="45"/>
      <c r="R51" s="45"/>
      <c r="S51" s="45"/>
      <c r="T51" s="45"/>
      <c r="U51" s="45"/>
    </row>
    <row r="52" spans="1:26" s="139" customFormat="1">
      <c r="A52" s="322"/>
      <c r="B52" s="155" t="s">
        <v>11</v>
      </c>
      <c r="C52" s="314"/>
      <c r="D52" s="315"/>
      <c r="E52" s="315"/>
      <c r="F52" s="315"/>
      <c r="G52" s="316"/>
      <c r="H52" s="130"/>
      <c r="I52" s="157" t="s">
        <v>12</v>
      </c>
      <c r="J52" s="158"/>
      <c r="K52" s="63"/>
      <c r="L52" s="48" t="str">
        <f>IF(H52="","要入力",IF(H52&lt;12,"ＯＫ","エラー"))</f>
        <v>要入力</v>
      </c>
      <c r="M52" s="14">
        <v>43</v>
      </c>
      <c r="N52" s="182"/>
      <c r="O52" s="248" t="str">
        <f t="shared" si="0"/>
        <v/>
      </c>
      <c r="P52" s="45"/>
      <c r="Q52" s="45"/>
      <c r="R52" s="45"/>
      <c r="S52" s="45"/>
      <c r="T52" s="45"/>
      <c r="U52" s="45"/>
    </row>
    <row r="53" spans="1:26" s="139" customFormat="1">
      <c r="A53" s="321" t="s">
        <v>13</v>
      </c>
      <c r="B53" s="322"/>
      <c r="C53" s="323"/>
      <c r="D53" s="324"/>
      <c r="E53" s="324"/>
      <c r="F53" s="324"/>
      <c r="G53" s="324"/>
      <c r="H53" s="131"/>
      <c r="I53" s="159" t="s">
        <v>12</v>
      </c>
      <c r="J53" s="158"/>
      <c r="K53" s="63"/>
      <c r="L53" s="48"/>
      <c r="M53" s="14">
        <v>44</v>
      </c>
      <c r="N53" s="182"/>
      <c r="O53" s="248" t="str">
        <f t="shared" si="0"/>
        <v/>
      </c>
      <c r="P53" s="45"/>
      <c r="Q53" s="45"/>
      <c r="R53" s="45"/>
      <c r="S53" s="45"/>
      <c r="T53" s="45"/>
      <c r="U53" s="45"/>
    </row>
    <row r="54" spans="1:26" s="139" customFormat="1">
      <c r="A54" s="322"/>
      <c r="B54" s="322"/>
      <c r="C54" s="326"/>
      <c r="D54" s="327"/>
      <c r="E54" s="327"/>
      <c r="F54" s="327"/>
      <c r="G54" s="327"/>
      <c r="H54" s="40"/>
      <c r="I54" s="160" t="s">
        <v>12</v>
      </c>
      <c r="J54" s="158"/>
      <c r="K54" s="63"/>
      <c r="L54" s="48"/>
      <c r="M54" s="246">
        <v>45</v>
      </c>
      <c r="N54" s="182"/>
      <c r="O54" s="248" t="str">
        <f t="shared" si="0"/>
        <v/>
      </c>
      <c r="P54" s="45"/>
      <c r="Q54" s="45"/>
      <c r="R54" s="45"/>
      <c r="S54" s="45"/>
      <c r="T54" s="45"/>
      <c r="U54" s="45"/>
    </row>
    <row r="55" spans="1:26" s="139" customFormat="1">
      <c r="A55" s="322"/>
      <c r="B55" s="322"/>
      <c r="C55" s="326"/>
      <c r="D55" s="327"/>
      <c r="E55" s="327"/>
      <c r="F55" s="327"/>
      <c r="G55" s="327"/>
      <c r="H55" s="40"/>
      <c r="I55" s="160" t="s">
        <v>12</v>
      </c>
      <c r="J55" s="158"/>
      <c r="K55" s="63"/>
      <c r="L55" s="48"/>
      <c r="M55" s="246">
        <v>46</v>
      </c>
      <c r="N55" s="182"/>
      <c r="O55" s="248" t="str">
        <f t="shared" si="0"/>
        <v/>
      </c>
      <c r="P55" s="45"/>
      <c r="Q55" s="45"/>
      <c r="R55" s="45"/>
      <c r="S55" s="45"/>
      <c r="T55" s="45"/>
      <c r="U55" s="45"/>
    </row>
    <row r="56" spans="1:26" s="139" customFormat="1">
      <c r="A56" s="322"/>
      <c r="B56" s="322"/>
      <c r="C56" s="326"/>
      <c r="D56" s="327"/>
      <c r="E56" s="327"/>
      <c r="F56" s="327"/>
      <c r="G56" s="327"/>
      <c r="H56" s="41"/>
      <c r="I56" s="160" t="s">
        <v>12</v>
      </c>
      <c r="J56" s="158"/>
      <c r="K56" s="63"/>
      <c r="L56" s="48"/>
      <c r="M56" s="246">
        <v>47</v>
      </c>
      <c r="N56" s="182"/>
      <c r="O56" s="248" t="str">
        <f t="shared" si="0"/>
        <v/>
      </c>
      <c r="P56" s="45"/>
      <c r="Q56" s="45"/>
      <c r="R56" s="45"/>
      <c r="S56" s="45"/>
      <c r="T56" s="45"/>
      <c r="U56" s="45"/>
    </row>
    <row r="57" spans="1:26" s="139" customFormat="1">
      <c r="A57" s="322"/>
      <c r="B57" s="322"/>
      <c r="C57" s="354"/>
      <c r="D57" s="355"/>
      <c r="E57" s="355"/>
      <c r="F57" s="355"/>
      <c r="G57" s="355"/>
      <c r="H57" s="42"/>
      <c r="I57" s="161" t="s">
        <v>12</v>
      </c>
      <c r="J57" s="158"/>
      <c r="K57" s="63"/>
      <c r="L57" s="48"/>
      <c r="M57" s="246">
        <v>48</v>
      </c>
      <c r="N57" s="182"/>
      <c r="O57" s="248" t="str">
        <f t="shared" si="0"/>
        <v/>
      </c>
      <c r="P57" s="45"/>
      <c r="Q57" s="45"/>
      <c r="R57" s="45"/>
      <c r="S57" s="45"/>
      <c r="T57" s="45"/>
      <c r="U57" s="45"/>
    </row>
    <row r="58" spans="1:26" s="139" customFormat="1">
      <c r="A58" s="348" t="s">
        <v>106</v>
      </c>
      <c r="B58" s="348"/>
      <c r="C58" s="348"/>
      <c r="D58" s="348"/>
      <c r="E58" s="348"/>
      <c r="F58" s="348"/>
      <c r="G58" s="348"/>
      <c r="H58" s="348"/>
      <c r="I58" s="348"/>
      <c r="J58" s="266"/>
      <c r="K58" s="266"/>
      <c r="L58" s="51"/>
      <c r="M58" s="246">
        <v>49</v>
      </c>
      <c r="N58" s="182"/>
      <c r="O58" s="248" t="str">
        <f t="shared" si="0"/>
        <v/>
      </c>
      <c r="P58" s="45"/>
      <c r="Q58" s="45"/>
      <c r="R58" s="45"/>
      <c r="S58" s="45"/>
      <c r="T58" s="45"/>
      <c r="U58" s="45"/>
    </row>
    <row r="59" spans="1:26" s="139" customFormat="1">
      <c r="A59" s="266"/>
      <c r="B59" s="266"/>
      <c r="C59" s="266"/>
      <c r="D59" s="266"/>
      <c r="E59" s="266"/>
      <c r="F59" s="266"/>
      <c r="G59" s="266"/>
      <c r="H59" s="266"/>
      <c r="I59" s="266"/>
      <c r="J59" s="266"/>
      <c r="K59" s="266"/>
      <c r="L59" s="51"/>
      <c r="M59" s="246">
        <v>50</v>
      </c>
      <c r="N59" s="182"/>
      <c r="O59" s="248" t="str">
        <f t="shared" si="0"/>
        <v/>
      </c>
      <c r="P59" s="45"/>
      <c r="Q59" s="45"/>
      <c r="R59" s="45"/>
      <c r="S59" s="45"/>
      <c r="T59" s="45"/>
      <c r="U59" s="45"/>
    </row>
    <row r="60" spans="1:26" s="139" customFormat="1">
      <c r="A60" s="266"/>
      <c r="B60" s="266"/>
      <c r="C60" s="266"/>
      <c r="D60" s="266"/>
      <c r="E60" s="266"/>
      <c r="F60" s="266"/>
      <c r="G60" s="266"/>
      <c r="H60" s="266"/>
      <c r="I60" s="266"/>
      <c r="J60" s="266"/>
      <c r="K60" s="266"/>
      <c r="L60" s="51"/>
      <c r="M60" s="246">
        <v>51</v>
      </c>
      <c r="N60" s="182"/>
      <c r="O60" s="248" t="str">
        <f t="shared" si="0"/>
        <v/>
      </c>
      <c r="P60" s="45"/>
      <c r="Q60" s="45"/>
      <c r="R60" s="45"/>
      <c r="S60" s="45"/>
      <c r="T60" s="45"/>
      <c r="U60" s="45"/>
    </row>
    <row r="61" spans="1:26" s="139" customFormat="1">
      <c r="A61" s="266"/>
      <c r="B61" s="266"/>
      <c r="C61" s="266"/>
      <c r="D61" s="266"/>
      <c r="E61" s="266"/>
      <c r="F61" s="266"/>
      <c r="G61" s="266"/>
      <c r="H61" s="266"/>
      <c r="I61" s="266"/>
      <c r="J61" s="266"/>
      <c r="K61" s="266"/>
      <c r="L61" s="51"/>
      <c r="M61" s="14">
        <v>52</v>
      </c>
      <c r="N61" s="182"/>
      <c r="O61" s="248" t="str">
        <f t="shared" si="0"/>
        <v/>
      </c>
      <c r="P61" s="45"/>
      <c r="Q61" s="45"/>
      <c r="R61" s="45"/>
      <c r="S61" s="45"/>
      <c r="T61" s="45"/>
      <c r="U61" s="45"/>
    </row>
    <row r="62" spans="1:26" s="139" customFormat="1">
      <c r="A62" s="266"/>
      <c r="B62" s="266"/>
      <c r="C62" s="266"/>
      <c r="D62" s="266"/>
      <c r="E62" s="266"/>
      <c r="F62" s="266"/>
      <c r="G62" s="266"/>
      <c r="H62" s="266"/>
      <c r="I62" s="266"/>
      <c r="J62" s="266"/>
      <c r="K62" s="266"/>
      <c r="L62" s="51"/>
      <c r="M62" s="14">
        <v>53</v>
      </c>
      <c r="N62" s="182"/>
      <c r="O62" s="248" t="str">
        <f t="shared" si="0"/>
        <v/>
      </c>
      <c r="P62" s="45"/>
      <c r="Q62" s="45"/>
      <c r="R62" s="45"/>
      <c r="S62" s="45"/>
      <c r="T62" s="45"/>
      <c r="U62" s="45"/>
    </row>
    <row r="63" spans="1:26" s="139" customFormat="1">
      <c r="A63" s="266"/>
      <c r="B63" s="266"/>
      <c r="C63" s="266"/>
      <c r="D63" s="266"/>
      <c r="E63" s="266"/>
      <c r="F63" s="266"/>
      <c r="G63" s="266"/>
      <c r="H63" s="266"/>
      <c r="I63" s="266"/>
      <c r="J63" s="266"/>
      <c r="K63" s="266"/>
      <c r="L63" s="51"/>
      <c r="M63" s="14">
        <v>54</v>
      </c>
      <c r="N63" s="182"/>
      <c r="O63" s="248" t="str">
        <f t="shared" si="0"/>
        <v/>
      </c>
      <c r="P63" s="51"/>
      <c r="R63" s="45"/>
      <c r="S63" s="45"/>
      <c r="T63" s="45"/>
      <c r="X63" s="45"/>
      <c r="Y63" s="45"/>
      <c r="Z63" s="45"/>
    </row>
    <row r="64" spans="1:26" s="139" customFormat="1">
      <c r="A64" s="266"/>
      <c r="B64" s="266"/>
      <c r="C64" s="266"/>
      <c r="D64" s="266"/>
      <c r="E64" s="266"/>
      <c r="F64" s="266"/>
      <c r="G64" s="266"/>
      <c r="H64" s="266"/>
      <c r="I64" s="266"/>
      <c r="J64" s="266"/>
      <c r="K64" s="266"/>
      <c r="L64" s="51"/>
      <c r="M64" s="14">
        <v>55</v>
      </c>
      <c r="N64" s="182"/>
      <c r="O64" s="248" t="str">
        <f t="shared" si="0"/>
        <v/>
      </c>
      <c r="P64" s="51"/>
      <c r="R64" s="45"/>
      <c r="S64" s="45"/>
      <c r="T64" s="45"/>
      <c r="X64" s="45"/>
      <c r="Y64" s="45"/>
      <c r="Z64" s="45"/>
    </row>
    <row r="65" spans="1:26" s="139" customFormat="1">
      <c r="A65" s="162"/>
      <c r="B65" s="162"/>
      <c r="C65" s="147"/>
      <c r="D65" s="147"/>
      <c r="E65" s="147"/>
      <c r="F65" s="147"/>
      <c r="G65" s="147"/>
      <c r="H65" s="163"/>
      <c r="I65" s="162"/>
      <c r="J65" s="163"/>
      <c r="K65" s="63"/>
      <c r="L65" s="48"/>
      <c r="M65" s="14">
        <v>56</v>
      </c>
      <c r="N65" s="182"/>
      <c r="O65" s="248" t="str">
        <f t="shared" si="0"/>
        <v/>
      </c>
      <c r="P65" s="48"/>
      <c r="R65" s="45"/>
      <c r="S65" s="45"/>
      <c r="T65" s="45"/>
      <c r="X65" s="45"/>
      <c r="Y65" s="45"/>
      <c r="Z65" s="45"/>
    </row>
    <row r="66" spans="1:26" s="139" customFormat="1">
      <c r="A66" s="352" t="s">
        <v>230</v>
      </c>
      <c r="B66" s="352"/>
      <c r="C66" s="352"/>
      <c r="D66" s="352"/>
      <c r="E66" s="352"/>
      <c r="F66" s="352"/>
      <c r="G66" s="352"/>
      <c r="H66" s="352"/>
      <c r="I66" s="352"/>
      <c r="J66" s="352"/>
      <c r="K66" s="352"/>
      <c r="L66" s="52"/>
      <c r="M66" s="14">
        <v>57</v>
      </c>
      <c r="N66" s="182"/>
      <c r="O66" s="248" t="str">
        <f t="shared" si="0"/>
        <v/>
      </c>
      <c r="P66" s="52"/>
      <c r="R66" s="45"/>
      <c r="S66" s="45"/>
      <c r="T66" s="45"/>
      <c r="X66" s="45"/>
      <c r="Y66" s="45"/>
      <c r="Z66" s="45"/>
    </row>
    <row r="67" spans="1:26" s="139" customFormat="1">
      <c r="A67" s="138"/>
      <c r="B67" s="138"/>
      <c r="C67" s="138"/>
      <c r="D67" s="170" t="s">
        <v>907</v>
      </c>
      <c r="E67"/>
      <c r="L67" s="52"/>
      <c r="M67" s="14">
        <v>58</v>
      </c>
      <c r="N67" s="182"/>
      <c r="O67" s="248" t="str">
        <f t="shared" si="0"/>
        <v/>
      </c>
      <c r="P67" s="52"/>
      <c r="R67" s="45"/>
      <c r="S67" s="45"/>
      <c r="T67" s="168"/>
    </row>
    <row r="68" spans="1:26" s="139" customFormat="1">
      <c r="A68" s="138"/>
      <c r="B68" s="138"/>
      <c r="C68" s="138"/>
      <c r="D68" s="361" t="s">
        <v>901</v>
      </c>
      <c r="E68" s="361"/>
      <c r="F68" s="361"/>
      <c r="G68" s="361"/>
      <c r="H68" s="361"/>
      <c r="I68" s="361"/>
      <c r="J68" s="361"/>
      <c r="K68" s="361"/>
      <c r="L68" s="52"/>
      <c r="M68" s="14">
        <v>59</v>
      </c>
      <c r="N68" s="182"/>
      <c r="O68" s="248" t="str">
        <f t="shared" si="0"/>
        <v/>
      </c>
      <c r="P68" s="52"/>
      <c r="R68" s="45"/>
      <c r="S68" s="45"/>
      <c r="T68" s="168"/>
    </row>
    <row r="69" spans="1:26" s="139" customFormat="1" ht="13.5" customHeight="1">
      <c r="A69" s="288" t="s">
        <v>14</v>
      </c>
      <c r="B69" s="288"/>
      <c r="C69" s="362"/>
      <c r="D69" s="362"/>
      <c r="E69" s="362"/>
      <c r="F69" s="362"/>
      <c r="G69" s="362"/>
      <c r="H69" s="362"/>
      <c r="I69" s="362"/>
      <c r="J69" s="362"/>
      <c r="K69" s="362"/>
      <c r="L69" s="48" t="str">
        <f>IF(C69="","要入力","ＯＫ")</f>
        <v>要入力</v>
      </c>
      <c r="M69" s="14">
        <v>60</v>
      </c>
      <c r="N69" s="182"/>
      <c r="O69" s="248" t="str">
        <f t="shared" si="0"/>
        <v/>
      </c>
      <c r="P69" s="52"/>
      <c r="R69" s="45"/>
      <c r="S69" s="45"/>
      <c r="T69" s="168"/>
    </row>
    <row r="70" spans="1:26" s="139" customFormat="1">
      <c r="A70" s="287" t="s">
        <v>645</v>
      </c>
      <c r="B70" s="288"/>
      <c r="C70" s="319" t="str">
        <f>PHONETIC(C69)</f>
        <v/>
      </c>
      <c r="D70" s="320"/>
      <c r="E70" s="320"/>
      <c r="F70" s="320"/>
      <c r="G70" s="320"/>
      <c r="H70" s="320"/>
      <c r="I70" s="320"/>
      <c r="J70" s="320"/>
      <c r="K70" s="320"/>
      <c r="L70" s="48" t="str">
        <f>IF(C70="","要入力","ＯＫ")</f>
        <v>要入力</v>
      </c>
      <c r="M70" s="14">
        <v>61</v>
      </c>
      <c r="N70" s="182"/>
      <c r="O70" s="248" t="str">
        <f t="shared" si="0"/>
        <v/>
      </c>
      <c r="P70" s="52"/>
      <c r="R70" s="45"/>
      <c r="S70" s="45"/>
      <c r="T70" s="168"/>
    </row>
    <row r="71" spans="1:26" s="139" customFormat="1">
      <c r="A71" s="288" t="s">
        <v>15</v>
      </c>
      <c r="B71" s="288"/>
      <c r="C71" s="259"/>
      <c r="D71" s="260"/>
      <c r="E71" s="260"/>
      <c r="F71" s="260"/>
      <c r="G71" s="260"/>
      <c r="H71" s="260"/>
      <c r="I71" s="260"/>
      <c r="J71" s="260"/>
      <c r="K71" s="261"/>
      <c r="L71" s="48"/>
      <c r="M71" s="14">
        <v>62</v>
      </c>
      <c r="N71" s="182"/>
      <c r="O71" s="248" t="str">
        <f t="shared" si="0"/>
        <v/>
      </c>
      <c r="T71" s="168"/>
    </row>
    <row r="72" spans="1:26" s="139" customFormat="1">
      <c r="A72" s="287" t="s">
        <v>646</v>
      </c>
      <c r="B72" s="288"/>
      <c r="C72" s="378" t="str">
        <f>PHONETIC(C71)</f>
        <v/>
      </c>
      <c r="D72" s="379"/>
      <c r="E72" s="379"/>
      <c r="F72" s="379"/>
      <c r="G72" s="379"/>
      <c r="H72" s="379"/>
      <c r="I72" s="379"/>
      <c r="J72" s="379"/>
      <c r="K72" s="380"/>
      <c r="L72" s="48"/>
      <c r="M72" s="14">
        <v>63</v>
      </c>
      <c r="N72" s="182"/>
      <c r="O72" s="248" t="str">
        <f t="shared" si="0"/>
        <v/>
      </c>
      <c r="P72" s="243"/>
      <c r="Q72" s="243"/>
      <c r="R72" s="243"/>
      <c r="S72" s="243"/>
    </row>
    <row r="73" spans="1:26" s="139" customFormat="1" ht="13.5" customHeight="1">
      <c r="A73" s="288" t="s">
        <v>16</v>
      </c>
      <c r="B73" s="288"/>
      <c r="C73" s="255"/>
      <c r="D73" s="256"/>
      <c r="E73" s="256"/>
      <c r="F73" s="256"/>
      <c r="G73" s="256"/>
      <c r="H73" s="256"/>
      <c r="I73" s="256"/>
      <c r="J73" s="256"/>
      <c r="K73" s="257"/>
      <c r="L73" s="48" t="str">
        <f>IF(C73="","要入力","ＯＫ")</f>
        <v>要入力</v>
      </c>
      <c r="M73" s="14">
        <v>64</v>
      </c>
      <c r="N73" s="182"/>
      <c r="O73" s="248" t="str">
        <f t="shared" si="0"/>
        <v/>
      </c>
      <c r="P73" s="243"/>
      <c r="Q73" s="243"/>
      <c r="R73" s="243"/>
      <c r="S73" s="243"/>
    </row>
    <row r="74" spans="1:26" s="139" customFormat="1">
      <c r="A74" s="164"/>
      <c r="B74" s="164"/>
      <c r="C74" s="165"/>
      <c r="D74" s="166" t="s">
        <v>900</v>
      </c>
      <c r="E74" s="164"/>
      <c r="F74" s="164"/>
      <c r="G74" s="167"/>
      <c r="H74" s="167"/>
      <c r="I74" s="167"/>
      <c r="J74" s="167"/>
      <c r="K74" s="167"/>
      <c r="L74" s="48"/>
      <c r="M74" s="14">
        <v>65</v>
      </c>
      <c r="N74" s="182"/>
      <c r="O74" s="248" t="str">
        <f t="shared" si="0"/>
        <v/>
      </c>
      <c r="P74" s="201"/>
      <c r="Q74" s="201"/>
      <c r="R74" s="201"/>
      <c r="S74" s="201"/>
    </row>
    <row r="75" spans="1:26" s="139" customFormat="1">
      <c r="A75" s="265" t="s">
        <v>237</v>
      </c>
      <c r="B75" s="266"/>
      <c r="C75" s="266"/>
      <c r="D75" s="266"/>
      <c r="E75" s="266"/>
      <c r="F75" s="266"/>
      <c r="G75" s="266"/>
      <c r="H75" s="266"/>
      <c r="I75" s="266"/>
      <c r="J75" s="266"/>
      <c r="K75" s="266"/>
      <c r="L75" s="48"/>
      <c r="M75" s="14">
        <v>66</v>
      </c>
      <c r="N75" s="182"/>
      <c r="O75" s="248" t="str">
        <f t="shared" ref="O75:O79" si="1">IF(N75="","",IF(LEN(N75)-LEN(SUBSTITUTE(N75,"　",""))=1,"ＯＫ","エラー：姓と名の間に全角スペース"))</f>
        <v/>
      </c>
      <c r="P75" s="45"/>
      <c r="Q75" s="45"/>
      <c r="R75" s="45"/>
      <c r="S75" s="45"/>
    </row>
    <row r="76" spans="1:26" s="139" customFormat="1">
      <c r="A76" s="266"/>
      <c r="B76" s="266"/>
      <c r="C76" s="266"/>
      <c r="D76" s="266"/>
      <c r="E76" s="266"/>
      <c r="F76" s="266"/>
      <c r="G76" s="266"/>
      <c r="H76" s="266"/>
      <c r="I76" s="266"/>
      <c r="J76" s="266"/>
      <c r="K76" s="266"/>
      <c r="L76" s="48"/>
      <c r="M76" s="14">
        <v>67</v>
      </c>
      <c r="N76" s="182"/>
      <c r="O76" s="248" t="str">
        <f t="shared" si="1"/>
        <v/>
      </c>
      <c r="T76" s="45"/>
    </row>
    <row r="77" spans="1:26" s="139" customFormat="1">
      <c r="A77" s="266"/>
      <c r="B77" s="266"/>
      <c r="C77" s="266"/>
      <c r="D77" s="266"/>
      <c r="E77" s="266"/>
      <c r="F77" s="266"/>
      <c r="G77" s="266"/>
      <c r="H77" s="266"/>
      <c r="I77" s="266"/>
      <c r="J77" s="266"/>
      <c r="K77" s="266"/>
      <c r="L77" s="48"/>
      <c r="M77" s="247">
        <v>68</v>
      </c>
      <c r="N77" s="182"/>
      <c r="O77" s="248" t="str">
        <f t="shared" si="1"/>
        <v/>
      </c>
      <c r="P77" s="46"/>
      <c r="Q77" s="45"/>
      <c r="R77" s="45"/>
      <c r="S77" s="45"/>
      <c r="T77" s="45"/>
    </row>
    <row r="78" spans="1:26" s="168" customFormat="1">
      <c r="A78" s="266"/>
      <c r="B78" s="266"/>
      <c r="C78" s="266"/>
      <c r="D78" s="266"/>
      <c r="E78" s="266"/>
      <c r="F78" s="266"/>
      <c r="G78" s="266"/>
      <c r="H78" s="266"/>
      <c r="I78" s="266"/>
      <c r="J78" s="266"/>
      <c r="K78" s="266"/>
      <c r="L78" s="48"/>
      <c r="M78" s="247">
        <v>69</v>
      </c>
      <c r="N78" s="182"/>
      <c r="O78" s="248" t="str">
        <f t="shared" si="1"/>
        <v/>
      </c>
      <c r="P78" s="46"/>
      <c r="Q78" s="45"/>
      <c r="R78" s="45"/>
      <c r="S78" s="45"/>
      <c r="T78" s="45"/>
    </row>
    <row r="79" spans="1:26" s="168" customFormat="1" ht="13.5" customHeight="1">
      <c r="A79" s="266"/>
      <c r="B79" s="266"/>
      <c r="C79" s="266"/>
      <c r="D79" s="266"/>
      <c r="E79" s="266"/>
      <c r="F79" s="266"/>
      <c r="G79" s="266"/>
      <c r="H79" s="266"/>
      <c r="I79" s="266"/>
      <c r="J79" s="266"/>
      <c r="K79" s="266"/>
      <c r="L79" s="48"/>
      <c r="M79" s="14">
        <v>70</v>
      </c>
      <c r="N79" s="182"/>
      <c r="O79" s="248" t="str">
        <f t="shared" si="1"/>
        <v/>
      </c>
      <c r="P79" s="46"/>
      <c r="Q79" s="45"/>
      <c r="R79" s="45"/>
      <c r="S79" s="45"/>
      <c r="T79" s="45"/>
    </row>
    <row r="80" spans="1:26" s="168" customFormat="1">
      <c r="A80" s="266"/>
      <c r="B80" s="266"/>
      <c r="C80" s="266"/>
      <c r="D80" s="266"/>
      <c r="E80" s="266"/>
      <c r="F80" s="266"/>
      <c r="G80" s="266"/>
      <c r="H80" s="266"/>
      <c r="I80" s="266"/>
      <c r="J80" s="266"/>
      <c r="K80" s="266"/>
      <c r="L80" s="48"/>
      <c r="O80" s="46"/>
      <c r="P80" s="46"/>
      <c r="Q80" s="45"/>
      <c r="R80" s="45"/>
      <c r="S80" s="45"/>
      <c r="T80" s="45"/>
      <c r="U80" s="45"/>
      <c r="V80" s="45"/>
    </row>
    <row r="81" spans="1:22" s="168" customFormat="1">
      <c r="A81" s="143"/>
      <c r="B81" s="143"/>
      <c r="C81" s="143"/>
      <c r="D81" s="143"/>
      <c r="E81" s="143"/>
      <c r="F81" s="143"/>
      <c r="G81" s="143"/>
      <c r="H81" s="143"/>
      <c r="I81" s="143"/>
      <c r="J81" s="143"/>
      <c r="K81" s="139"/>
      <c r="L81" s="50"/>
      <c r="O81" s="46"/>
      <c r="P81" s="46"/>
      <c r="Q81" s="45"/>
      <c r="R81" s="45"/>
      <c r="S81" s="45"/>
      <c r="T81" s="45"/>
      <c r="U81" s="45"/>
      <c r="V81" s="45"/>
    </row>
    <row r="82" spans="1:22" s="139" customFormat="1">
      <c r="A82" s="154" t="s">
        <v>889</v>
      </c>
      <c r="B82" s="143"/>
      <c r="C82" s="143"/>
      <c r="D82" s="143"/>
      <c r="E82" s="143"/>
      <c r="F82" s="143"/>
      <c r="G82" s="143"/>
      <c r="H82" s="143"/>
      <c r="I82" s="143"/>
      <c r="J82" s="143"/>
      <c r="L82" s="50"/>
      <c r="O82" s="46"/>
      <c r="P82" s="46"/>
      <c r="Q82" s="45"/>
      <c r="R82" s="45"/>
      <c r="S82" s="45"/>
      <c r="T82" s="45"/>
      <c r="U82" s="45"/>
      <c r="V82" s="45"/>
    </row>
    <row r="83" spans="1:22" s="139" customFormat="1">
      <c r="A83" s="138" t="s">
        <v>713</v>
      </c>
      <c r="B83" s="138"/>
      <c r="C83" s="138"/>
      <c r="D83" s="138"/>
      <c r="E83" s="138"/>
      <c r="F83" s="138"/>
      <c r="G83" s="138"/>
      <c r="H83" s="138"/>
      <c r="I83" s="138"/>
      <c r="J83" s="138"/>
      <c r="K83" s="138"/>
      <c r="L83" s="52"/>
      <c r="O83" s="46"/>
      <c r="P83" s="46"/>
      <c r="Q83" s="45"/>
      <c r="R83" s="45"/>
      <c r="S83" s="45"/>
      <c r="T83" s="45"/>
      <c r="U83" s="45"/>
      <c r="V83" s="45"/>
    </row>
    <row r="84" spans="1:22" s="139" customFormat="1">
      <c r="A84" s="322" t="s">
        <v>8</v>
      </c>
      <c r="B84" s="155" t="s">
        <v>9</v>
      </c>
      <c r="C84" s="314"/>
      <c r="D84" s="315"/>
      <c r="E84" s="315"/>
      <c r="F84" s="315"/>
      <c r="G84" s="316"/>
      <c r="H84" s="301" t="s">
        <v>10</v>
      </c>
      <c r="I84" s="302"/>
      <c r="J84" s="156"/>
      <c r="K84" s="148"/>
      <c r="L84" s="48"/>
      <c r="M84" s="48"/>
      <c r="N84" s="46"/>
      <c r="O84" s="46"/>
      <c r="P84" s="46"/>
      <c r="Q84" s="45"/>
      <c r="R84" s="45"/>
      <c r="S84" s="45"/>
      <c r="T84" s="45"/>
      <c r="U84" s="45"/>
      <c r="V84" s="45"/>
    </row>
    <row r="85" spans="1:22" s="139" customFormat="1" ht="14.25" customHeight="1">
      <c r="A85" s="322"/>
      <c r="B85" s="155" t="s">
        <v>31</v>
      </c>
      <c r="C85" s="391" t="str">
        <f>PHONETIC(C84)</f>
        <v/>
      </c>
      <c r="D85" s="392"/>
      <c r="E85" s="392"/>
      <c r="F85" s="392"/>
      <c r="G85" s="393"/>
      <c r="H85" s="303"/>
      <c r="I85" s="304"/>
      <c r="J85" s="156"/>
      <c r="K85" s="148"/>
      <c r="L85" s="48"/>
      <c r="M85" s="48"/>
      <c r="N85" s="46"/>
      <c r="O85" s="46"/>
      <c r="P85" s="46"/>
      <c r="Q85" s="45"/>
      <c r="R85" s="45"/>
      <c r="S85" s="45"/>
      <c r="T85" s="45"/>
      <c r="U85" s="45"/>
      <c r="V85" s="45"/>
    </row>
    <row r="86" spans="1:22">
      <c r="A86" s="322"/>
      <c r="B86" s="155" t="s">
        <v>11</v>
      </c>
      <c r="C86" s="314"/>
      <c r="D86" s="315"/>
      <c r="E86" s="315"/>
      <c r="F86" s="315"/>
      <c r="G86" s="316"/>
      <c r="H86" s="132"/>
      <c r="I86" s="157" t="s">
        <v>12</v>
      </c>
      <c r="J86" s="158"/>
      <c r="K86" s="63"/>
      <c r="L86" s="48"/>
      <c r="M86" s="48"/>
      <c r="Q86" s="45"/>
      <c r="R86" s="45"/>
      <c r="S86" s="45"/>
      <c r="T86" s="45"/>
      <c r="U86" s="45"/>
      <c r="V86" s="45"/>
    </row>
    <row r="87" spans="1:22">
      <c r="A87" s="321" t="s">
        <v>13</v>
      </c>
      <c r="B87" s="322"/>
      <c r="C87" s="323"/>
      <c r="D87" s="324"/>
      <c r="E87" s="324"/>
      <c r="F87" s="324"/>
      <c r="G87" s="324"/>
      <c r="H87" s="131"/>
      <c r="I87" s="159" t="s">
        <v>12</v>
      </c>
      <c r="J87" s="158"/>
      <c r="K87" s="63"/>
      <c r="L87" s="48"/>
      <c r="M87" s="48"/>
      <c r="Q87" s="45"/>
      <c r="R87" s="45"/>
      <c r="S87" s="45"/>
      <c r="T87" s="45"/>
      <c r="U87" s="45"/>
      <c r="V87" s="45"/>
    </row>
    <row r="88" spans="1:22">
      <c r="A88" s="322"/>
      <c r="B88" s="322"/>
      <c r="C88" s="326"/>
      <c r="D88" s="327"/>
      <c r="E88" s="327"/>
      <c r="F88" s="327"/>
      <c r="G88" s="327"/>
      <c r="H88" s="40"/>
      <c r="I88" s="160" t="s">
        <v>12</v>
      </c>
      <c r="J88" s="158"/>
      <c r="K88" s="63"/>
      <c r="L88" s="48"/>
      <c r="M88" s="48"/>
      <c r="Q88" s="45"/>
      <c r="R88" s="45"/>
      <c r="S88" s="45"/>
      <c r="T88" s="45"/>
      <c r="U88" s="45"/>
      <c r="V88" s="45"/>
    </row>
    <row r="89" spans="1:22">
      <c r="A89" s="322"/>
      <c r="B89" s="322"/>
      <c r="C89" s="326"/>
      <c r="D89" s="327"/>
      <c r="E89" s="327"/>
      <c r="F89" s="327"/>
      <c r="G89" s="327"/>
      <c r="H89" s="40"/>
      <c r="I89" s="160" t="s">
        <v>12</v>
      </c>
      <c r="J89" s="158"/>
      <c r="K89" s="63"/>
      <c r="L89" s="48"/>
      <c r="M89" s="48"/>
      <c r="Q89" s="45"/>
      <c r="R89" s="45"/>
      <c r="S89" s="45"/>
      <c r="T89" s="45"/>
      <c r="U89" s="45"/>
      <c r="V89" s="45"/>
    </row>
    <row r="90" spans="1:22">
      <c r="A90" s="322"/>
      <c r="B90" s="322"/>
      <c r="C90" s="326"/>
      <c r="D90" s="327"/>
      <c r="E90" s="327"/>
      <c r="F90" s="327"/>
      <c r="G90" s="327"/>
      <c r="H90" s="41"/>
      <c r="I90" s="160" t="s">
        <v>12</v>
      </c>
      <c r="J90" s="158"/>
      <c r="K90" s="63"/>
      <c r="L90" s="48"/>
      <c r="M90" s="48"/>
      <c r="Q90" s="45"/>
      <c r="R90" s="45"/>
      <c r="S90" s="45"/>
      <c r="T90" s="45"/>
      <c r="U90" s="45"/>
      <c r="V90" s="45"/>
    </row>
    <row r="91" spans="1:22">
      <c r="A91" s="322"/>
      <c r="B91" s="322"/>
      <c r="C91" s="354"/>
      <c r="D91" s="355"/>
      <c r="E91" s="355"/>
      <c r="F91" s="355"/>
      <c r="G91" s="355"/>
      <c r="H91" s="42"/>
      <c r="I91" s="161" t="s">
        <v>12</v>
      </c>
      <c r="J91" s="158"/>
      <c r="K91" s="63"/>
      <c r="L91" s="48"/>
      <c r="M91" s="48"/>
      <c r="Q91" s="45"/>
      <c r="R91" s="45"/>
      <c r="S91" s="45"/>
      <c r="T91" s="45"/>
      <c r="U91" s="45"/>
      <c r="V91" s="45"/>
    </row>
    <row r="92" spans="1:22" ht="13.5" customHeight="1">
      <c r="A92" s="348" t="s">
        <v>106</v>
      </c>
      <c r="B92" s="348"/>
      <c r="C92" s="348"/>
      <c r="D92" s="348"/>
      <c r="E92" s="348"/>
      <c r="F92" s="348"/>
      <c r="G92" s="348"/>
      <c r="H92" s="348"/>
      <c r="I92" s="348"/>
      <c r="J92" s="266"/>
      <c r="K92" s="266"/>
      <c r="L92" s="51"/>
      <c r="M92" s="51"/>
      <c r="Q92" s="45"/>
      <c r="R92" s="45"/>
      <c r="S92" s="45"/>
      <c r="T92" s="45"/>
      <c r="U92" s="45"/>
      <c r="V92" s="45"/>
    </row>
    <row r="93" spans="1:22">
      <c r="A93" s="266"/>
      <c r="B93" s="266"/>
      <c r="C93" s="266"/>
      <c r="D93" s="266"/>
      <c r="E93" s="266"/>
      <c r="F93" s="266"/>
      <c r="G93" s="266"/>
      <c r="H93" s="266"/>
      <c r="I93" s="266"/>
      <c r="J93" s="266"/>
      <c r="K93" s="266"/>
      <c r="L93" s="51"/>
      <c r="M93" s="51"/>
      <c r="Q93" s="45"/>
      <c r="R93" s="45"/>
      <c r="S93" s="45"/>
      <c r="T93" s="45"/>
      <c r="U93" s="45"/>
      <c r="V93" s="139"/>
    </row>
    <row r="94" spans="1:22">
      <c r="A94" s="266"/>
      <c r="B94" s="266"/>
      <c r="C94" s="266"/>
      <c r="D94" s="266"/>
      <c r="E94" s="266"/>
      <c r="F94" s="266"/>
      <c r="G94" s="266"/>
      <c r="H94" s="266"/>
      <c r="I94" s="266"/>
      <c r="J94" s="266"/>
      <c r="K94" s="266"/>
      <c r="L94" s="51"/>
      <c r="M94" s="51"/>
      <c r="Q94" s="45"/>
      <c r="R94" s="45"/>
      <c r="S94" s="45"/>
      <c r="T94" s="45"/>
      <c r="U94" s="45"/>
      <c r="V94" s="139"/>
    </row>
    <row r="95" spans="1:22">
      <c r="A95" s="266"/>
      <c r="B95" s="266"/>
      <c r="C95" s="266"/>
      <c r="D95" s="266"/>
      <c r="E95" s="266"/>
      <c r="F95" s="266"/>
      <c r="G95" s="266"/>
      <c r="H95" s="266"/>
      <c r="I95" s="266"/>
      <c r="J95" s="266"/>
      <c r="K95" s="266"/>
      <c r="L95" s="51"/>
      <c r="M95" s="51"/>
      <c r="Q95" s="45"/>
      <c r="R95" s="45"/>
      <c r="S95" s="45"/>
      <c r="T95" s="45"/>
      <c r="V95" s="168"/>
    </row>
    <row r="96" spans="1:22">
      <c r="A96" s="266"/>
      <c r="B96" s="266"/>
      <c r="C96" s="266"/>
      <c r="D96" s="266"/>
      <c r="E96" s="266"/>
      <c r="F96" s="266"/>
      <c r="G96" s="266"/>
      <c r="H96" s="266"/>
      <c r="I96" s="266"/>
      <c r="J96" s="266"/>
      <c r="K96" s="266"/>
      <c r="L96" s="51"/>
      <c r="M96" s="51"/>
      <c r="Q96" s="45"/>
      <c r="R96" s="45"/>
      <c r="S96" s="45"/>
      <c r="T96" s="45"/>
      <c r="V96" s="168"/>
    </row>
    <row r="97" spans="1:22">
      <c r="A97" s="266"/>
      <c r="B97" s="266"/>
      <c r="C97" s="266"/>
      <c r="D97" s="266"/>
      <c r="E97" s="266"/>
      <c r="F97" s="266"/>
      <c r="G97" s="266"/>
      <c r="H97" s="266"/>
      <c r="I97" s="266"/>
      <c r="J97" s="266"/>
      <c r="K97" s="266"/>
      <c r="L97" s="51"/>
      <c r="M97" s="51"/>
      <c r="Q97" s="45"/>
      <c r="R97" s="45"/>
      <c r="S97" s="45"/>
      <c r="T97" s="45"/>
      <c r="V97" s="168"/>
    </row>
    <row r="98" spans="1:22">
      <c r="A98" s="266"/>
      <c r="B98" s="266"/>
      <c r="C98" s="266"/>
      <c r="D98" s="266"/>
      <c r="E98" s="266"/>
      <c r="F98" s="266"/>
      <c r="G98" s="266"/>
      <c r="H98" s="266"/>
      <c r="I98" s="266"/>
      <c r="J98" s="266"/>
      <c r="K98" s="266"/>
      <c r="L98" s="51"/>
      <c r="M98" s="51"/>
      <c r="Q98" s="45"/>
      <c r="R98" s="45"/>
      <c r="S98" s="45"/>
      <c r="T98" s="45"/>
      <c r="V98" s="168"/>
    </row>
    <row r="99" spans="1:22">
      <c r="A99" s="162"/>
      <c r="B99" s="162"/>
      <c r="C99" s="147"/>
      <c r="D99" s="147"/>
      <c r="E99" s="147"/>
      <c r="F99" s="147"/>
      <c r="G99" s="147"/>
      <c r="H99" s="163"/>
      <c r="I99" s="162"/>
      <c r="J99" s="163"/>
      <c r="K99" s="63"/>
      <c r="L99" s="48"/>
      <c r="M99" s="48"/>
      <c r="Q99" s="45"/>
      <c r="R99" s="45"/>
      <c r="S99" s="45"/>
      <c r="T99" s="45"/>
      <c r="V99" s="139"/>
    </row>
    <row r="100" spans="1:22">
      <c r="A100" s="352" t="s">
        <v>890</v>
      </c>
      <c r="B100" s="352"/>
      <c r="C100" s="352"/>
      <c r="D100" s="352"/>
      <c r="E100" s="352"/>
      <c r="F100" s="352"/>
      <c r="G100" s="352"/>
      <c r="H100" s="352"/>
      <c r="I100" s="352"/>
      <c r="J100" s="352"/>
      <c r="K100" s="352"/>
      <c r="L100" s="52"/>
      <c r="M100" s="52"/>
      <c r="T100" s="45"/>
      <c r="V100" s="139"/>
    </row>
    <row r="101" spans="1:22">
      <c r="A101" s="138" t="s">
        <v>238</v>
      </c>
      <c r="B101" s="138"/>
      <c r="C101" s="138"/>
      <c r="D101" s="138"/>
      <c r="E101" s="138"/>
      <c r="F101" s="138"/>
      <c r="G101" s="138"/>
      <c r="H101" s="138"/>
      <c r="I101" s="138"/>
      <c r="J101" s="138"/>
      <c r="K101" s="138"/>
      <c r="L101" s="52"/>
      <c r="M101" s="52"/>
      <c r="T101" s="45"/>
      <c r="V101" s="139"/>
    </row>
    <row r="102" spans="1:22">
      <c r="A102" s="138"/>
      <c r="B102" s="138"/>
      <c r="C102" s="138"/>
      <c r="D102" s="170" t="s">
        <v>907</v>
      </c>
      <c r="E102"/>
      <c r="F102" s="139"/>
      <c r="G102" s="139"/>
      <c r="H102" s="139"/>
      <c r="I102" s="139"/>
      <c r="J102" s="139"/>
      <c r="K102" s="139"/>
      <c r="L102" s="52"/>
      <c r="M102" s="52"/>
      <c r="T102" s="45"/>
      <c r="V102" s="139"/>
    </row>
    <row r="103" spans="1:22" ht="14.25" customHeight="1">
      <c r="A103" s="138"/>
      <c r="B103" s="138"/>
      <c r="C103" s="138"/>
      <c r="D103" s="361" t="s">
        <v>901</v>
      </c>
      <c r="E103" s="361"/>
      <c r="F103" s="361"/>
      <c r="G103" s="361"/>
      <c r="H103" s="361"/>
      <c r="I103" s="361"/>
      <c r="J103" s="361"/>
      <c r="K103" s="361"/>
      <c r="L103" s="52"/>
      <c r="M103" s="52"/>
      <c r="T103" s="45"/>
      <c r="V103" s="139"/>
    </row>
    <row r="104" spans="1:22" ht="13.5" customHeight="1">
      <c r="A104" s="288" t="s">
        <v>14</v>
      </c>
      <c r="B104" s="288"/>
      <c r="C104" s="258"/>
      <c r="D104" s="258"/>
      <c r="E104" s="258"/>
      <c r="F104" s="258"/>
      <c r="G104" s="258"/>
      <c r="H104" s="258"/>
      <c r="I104" s="258"/>
      <c r="J104" s="258"/>
      <c r="K104" s="258"/>
      <c r="L104" s="48"/>
      <c r="M104" s="48"/>
      <c r="T104" s="45"/>
    </row>
    <row r="105" spans="1:22">
      <c r="A105" s="287" t="s">
        <v>645</v>
      </c>
      <c r="B105" s="288"/>
      <c r="C105" s="381" t="str">
        <f>PHONETIC(C104)</f>
        <v/>
      </c>
      <c r="D105" s="382"/>
      <c r="E105" s="382"/>
      <c r="F105" s="382"/>
      <c r="G105" s="382"/>
      <c r="H105" s="382"/>
      <c r="I105" s="382"/>
      <c r="J105" s="382"/>
      <c r="K105" s="382"/>
      <c r="L105" s="48"/>
      <c r="M105" s="48"/>
      <c r="T105" s="45"/>
    </row>
    <row r="106" spans="1:22">
      <c r="A106" s="288" t="s">
        <v>15</v>
      </c>
      <c r="B106" s="288"/>
      <c r="C106" s="259"/>
      <c r="D106" s="260"/>
      <c r="E106" s="260"/>
      <c r="F106" s="260"/>
      <c r="G106" s="260"/>
      <c r="H106" s="260"/>
      <c r="I106" s="260"/>
      <c r="J106" s="260"/>
      <c r="K106" s="261"/>
      <c r="L106" s="48"/>
      <c r="M106" s="48"/>
      <c r="T106" s="45"/>
      <c r="V106" s="45"/>
    </row>
    <row r="107" spans="1:22">
      <c r="A107" s="287" t="s">
        <v>646</v>
      </c>
      <c r="B107" s="288"/>
      <c r="C107" s="378" t="str">
        <f>PHONETIC(C106)</f>
        <v/>
      </c>
      <c r="D107" s="379"/>
      <c r="E107" s="379"/>
      <c r="F107" s="379"/>
      <c r="G107" s="379"/>
      <c r="H107" s="379"/>
      <c r="I107" s="379"/>
      <c r="J107" s="379"/>
      <c r="K107" s="380"/>
      <c r="L107" s="48"/>
      <c r="M107" s="48"/>
      <c r="T107" s="45"/>
      <c r="V107" s="45"/>
    </row>
    <row r="108" spans="1:22" ht="13.5" customHeight="1">
      <c r="A108" s="288" t="s">
        <v>16</v>
      </c>
      <c r="B108" s="288"/>
      <c r="C108" s="262"/>
      <c r="D108" s="263"/>
      <c r="E108" s="263"/>
      <c r="F108" s="263"/>
      <c r="G108" s="263"/>
      <c r="H108" s="263"/>
      <c r="I108" s="263"/>
      <c r="J108" s="263"/>
      <c r="K108" s="264"/>
      <c r="L108" s="48"/>
      <c r="M108" s="48"/>
      <c r="N108" s="45"/>
      <c r="O108" s="45"/>
      <c r="P108" s="45"/>
      <c r="V108" s="45"/>
    </row>
    <row r="109" spans="1:22" ht="14.25" customHeight="1">
      <c r="A109" s="164"/>
      <c r="B109" s="164"/>
      <c r="C109" s="165"/>
      <c r="D109" s="166" t="s">
        <v>900</v>
      </c>
      <c r="E109" s="164"/>
      <c r="F109" s="164"/>
      <c r="G109" s="167"/>
      <c r="H109" s="167"/>
      <c r="I109" s="167"/>
      <c r="J109" s="167"/>
      <c r="K109" s="167"/>
      <c r="L109" s="48"/>
      <c r="M109" s="48"/>
      <c r="N109" s="45"/>
      <c r="O109" s="45"/>
      <c r="P109" s="45"/>
      <c r="V109" s="45"/>
    </row>
    <row r="110" spans="1:22">
      <c r="A110" s="266" t="s">
        <v>70</v>
      </c>
      <c r="B110" s="266"/>
      <c r="C110" s="266"/>
      <c r="D110" s="266"/>
      <c r="E110" s="266"/>
      <c r="F110" s="266"/>
      <c r="G110" s="266"/>
      <c r="H110" s="266"/>
      <c r="I110" s="266"/>
      <c r="J110" s="266"/>
      <c r="K110" s="266"/>
      <c r="L110" s="48"/>
      <c r="M110" s="48"/>
      <c r="N110" s="45"/>
      <c r="O110" s="45"/>
      <c r="P110" s="45"/>
      <c r="V110" s="45"/>
    </row>
    <row r="111" spans="1:22">
      <c r="A111" s="266"/>
      <c r="B111" s="266"/>
      <c r="C111" s="266"/>
      <c r="D111" s="266"/>
      <c r="E111" s="266"/>
      <c r="F111" s="266"/>
      <c r="G111" s="266"/>
      <c r="H111" s="266"/>
      <c r="I111" s="266"/>
      <c r="J111" s="266"/>
      <c r="K111" s="266"/>
      <c r="L111" s="48"/>
      <c r="M111" s="48"/>
      <c r="V111" s="45"/>
    </row>
    <row r="112" spans="1:22" ht="13.5" customHeight="1">
      <c r="A112" s="266"/>
      <c r="B112" s="266"/>
      <c r="C112" s="266"/>
      <c r="D112" s="266"/>
      <c r="E112" s="266"/>
      <c r="F112" s="266"/>
      <c r="G112" s="266"/>
      <c r="H112" s="266"/>
      <c r="I112" s="266"/>
      <c r="J112" s="266"/>
      <c r="K112" s="266"/>
      <c r="L112" s="48"/>
      <c r="M112" s="48"/>
      <c r="N112" s="184"/>
      <c r="O112" s="184"/>
      <c r="P112" s="184"/>
      <c r="V112" s="45"/>
    </row>
    <row r="113" spans="1:22">
      <c r="A113" s="266"/>
      <c r="B113" s="266"/>
      <c r="C113" s="266"/>
      <c r="D113" s="266"/>
      <c r="E113" s="266"/>
      <c r="F113" s="266"/>
      <c r="G113" s="266"/>
      <c r="H113" s="266"/>
      <c r="I113" s="266"/>
      <c r="J113" s="266"/>
      <c r="K113" s="266"/>
      <c r="L113" s="48"/>
      <c r="M113" s="48"/>
      <c r="N113" s="184"/>
      <c r="O113" s="184"/>
      <c r="P113" s="184"/>
      <c r="V113" s="45"/>
    </row>
    <row r="114" spans="1:22">
      <c r="A114" s="266"/>
      <c r="B114" s="266"/>
      <c r="C114" s="266"/>
      <c r="D114" s="266"/>
      <c r="E114" s="266"/>
      <c r="F114" s="266"/>
      <c r="G114" s="266"/>
      <c r="H114" s="266"/>
      <c r="I114" s="266"/>
      <c r="J114" s="266"/>
      <c r="K114" s="266"/>
      <c r="L114" s="48"/>
      <c r="M114" s="48"/>
      <c r="V114" s="45"/>
    </row>
    <row r="115" spans="1:22" ht="14.25" customHeight="1">
      <c r="A115" s="266"/>
      <c r="B115" s="266"/>
      <c r="C115" s="266"/>
      <c r="D115" s="266"/>
      <c r="E115" s="266"/>
      <c r="F115" s="266"/>
      <c r="G115" s="266"/>
      <c r="H115" s="266"/>
      <c r="I115" s="266"/>
      <c r="J115" s="266"/>
      <c r="K115" s="266"/>
      <c r="L115" s="48"/>
      <c r="M115" s="48"/>
      <c r="V115" s="45"/>
    </row>
    <row r="116" spans="1:22">
      <c r="A116" s="169"/>
      <c r="B116" s="169"/>
      <c r="C116" s="169"/>
      <c r="D116" s="169"/>
      <c r="E116" s="169"/>
      <c r="F116" s="169"/>
      <c r="G116" s="169"/>
      <c r="H116" s="169"/>
      <c r="I116" s="359" t="s">
        <v>821</v>
      </c>
      <c r="J116" s="360"/>
      <c r="K116" s="169"/>
      <c r="L116" s="48"/>
      <c r="M116" s="48"/>
      <c r="N116" s="388" t="s">
        <v>822</v>
      </c>
      <c r="O116" s="389"/>
      <c r="P116" s="389"/>
      <c r="Q116" s="389"/>
      <c r="R116" s="389"/>
      <c r="S116" s="390"/>
      <c r="V116" s="45"/>
    </row>
    <row r="117" spans="1:22" ht="13.5" customHeight="1">
      <c r="A117" s="356" t="s">
        <v>170</v>
      </c>
      <c r="B117" s="357"/>
      <c r="C117" s="357"/>
      <c r="D117" s="357"/>
      <c r="E117" s="357"/>
      <c r="F117" s="357"/>
      <c r="G117" s="357"/>
      <c r="H117" s="357"/>
      <c r="I117" s="151"/>
      <c r="J117" s="43"/>
      <c r="K117" s="139"/>
      <c r="L117" s="50" t="str">
        <f>IF(J117="","要記入",IF(AND(J117&gt;=1,J117&lt;=5),"ＯＫ","エラー"))</f>
        <v>要記入</v>
      </c>
      <c r="N117" s="366" t="s">
        <v>904</v>
      </c>
      <c r="O117" s="367"/>
      <c r="P117" s="367"/>
      <c r="Q117" s="367"/>
      <c r="R117" s="367"/>
      <c r="S117" s="368"/>
      <c r="V117" s="45"/>
    </row>
    <row r="118" spans="1:22">
      <c r="A118" s="265" t="s">
        <v>226</v>
      </c>
      <c r="B118" s="266"/>
      <c r="C118" s="266"/>
      <c r="D118" s="266"/>
      <c r="E118" s="266"/>
      <c r="F118" s="266"/>
      <c r="G118" s="266"/>
      <c r="H118" s="266"/>
      <c r="I118" s="266"/>
      <c r="J118" s="266"/>
      <c r="K118" s="266"/>
      <c r="L118" s="48"/>
      <c r="M118" s="48"/>
      <c r="N118" s="366"/>
      <c r="O118" s="367"/>
      <c r="P118" s="367"/>
      <c r="Q118" s="367"/>
      <c r="R118" s="367"/>
      <c r="S118" s="368"/>
      <c r="V118" s="45"/>
    </row>
    <row r="119" spans="1:22" ht="14.25" customHeight="1">
      <c r="A119" s="266"/>
      <c r="B119" s="266"/>
      <c r="C119" s="266"/>
      <c r="D119" s="266"/>
      <c r="E119" s="266"/>
      <c r="F119" s="266"/>
      <c r="G119" s="266"/>
      <c r="H119" s="266"/>
      <c r="I119" s="266"/>
      <c r="J119" s="266"/>
      <c r="K119" s="266"/>
      <c r="L119" s="48"/>
      <c r="M119" s="48"/>
      <c r="N119" s="366"/>
      <c r="O119" s="367"/>
      <c r="P119" s="367"/>
      <c r="Q119" s="367"/>
      <c r="R119" s="367"/>
      <c r="S119" s="368"/>
      <c r="V119" s="45"/>
    </row>
    <row r="120" spans="1:22" ht="13.5" customHeight="1">
      <c r="A120" s="266"/>
      <c r="B120" s="266"/>
      <c r="C120" s="266"/>
      <c r="D120" s="266"/>
      <c r="E120" s="266"/>
      <c r="F120" s="266"/>
      <c r="G120" s="266"/>
      <c r="H120" s="266"/>
      <c r="I120" s="266"/>
      <c r="J120" s="266"/>
      <c r="K120" s="266"/>
      <c r="L120" s="48"/>
      <c r="M120" s="48"/>
      <c r="N120" s="366"/>
      <c r="O120" s="367"/>
      <c r="P120" s="367"/>
      <c r="Q120" s="367"/>
      <c r="R120" s="367"/>
      <c r="S120" s="368"/>
      <c r="V120" s="45"/>
    </row>
    <row r="121" spans="1:22">
      <c r="A121" s="266"/>
      <c r="B121" s="266"/>
      <c r="C121" s="266"/>
      <c r="D121" s="266"/>
      <c r="E121" s="266"/>
      <c r="F121" s="266"/>
      <c r="G121" s="266"/>
      <c r="H121" s="266"/>
      <c r="I121" s="266"/>
      <c r="J121" s="266"/>
      <c r="K121" s="266"/>
      <c r="L121" s="48"/>
      <c r="M121" s="48"/>
      <c r="N121" s="366"/>
      <c r="O121" s="367"/>
      <c r="P121" s="367"/>
      <c r="Q121" s="367"/>
      <c r="R121" s="367"/>
      <c r="S121" s="368"/>
      <c r="V121" s="45"/>
    </row>
    <row r="122" spans="1:22">
      <c r="A122" s="266"/>
      <c r="B122" s="266"/>
      <c r="C122" s="266"/>
      <c r="D122" s="266"/>
      <c r="E122" s="266"/>
      <c r="F122" s="266"/>
      <c r="G122" s="266"/>
      <c r="H122" s="266"/>
      <c r="I122" s="266"/>
      <c r="J122" s="266"/>
      <c r="K122" s="266"/>
      <c r="L122" s="48"/>
      <c r="M122" s="48"/>
      <c r="N122" s="366"/>
      <c r="O122" s="367"/>
      <c r="P122" s="367"/>
      <c r="Q122" s="367"/>
      <c r="R122" s="367"/>
      <c r="S122" s="368"/>
      <c r="V122" s="45"/>
    </row>
    <row r="123" spans="1:22">
      <c r="A123" s="266"/>
      <c r="B123" s="266"/>
      <c r="C123" s="266"/>
      <c r="D123" s="266"/>
      <c r="E123" s="266"/>
      <c r="F123" s="266"/>
      <c r="G123" s="266"/>
      <c r="H123" s="266"/>
      <c r="I123" s="266"/>
      <c r="J123" s="266"/>
      <c r="K123" s="266"/>
      <c r="L123" s="48"/>
      <c r="M123" s="48"/>
      <c r="N123" s="366"/>
      <c r="O123" s="367"/>
      <c r="P123" s="367"/>
      <c r="Q123" s="367"/>
      <c r="R123" s="367"/>
      <c r="S123" s="368"/>
    </row>
    <row r="124" spans="1:22">
      <c r="A124" s="169"/>
      <c r="B124" s="148"/>
      <c r="C124" s="148"/>
      <c r="D124" s="148"/>
      <c r="E124" s="148"/>
      <c r="F124" s="148"/>
      <c r="G124" s="148"/>
      <c r="H124" s="148"/>
      <c r="I124" s="148"/>
      <c r="J124" s="148"/>
      <c r="K124" s="148"/>
      <c r="L124" s="48"/>
      <c r="M124" s="48"/>
      <c r="N124" s="366"/>
      <c r="O124" s="367"/>
      <c r="P124" s="367"/>
      <c r="Q124" s="367"/>
      <c r="R124" s="367"/>
      <c r="S124" s="368"/>
    </row>
    <row r="125" spans="1:22">
      <c r="A125" s="170" t="s">
        <v>120</v>
      </c>
      <c r="B125" s="139"/>
      <c r="C125" s="139"/>
      <c r="D125" s="139"/>
      <c r="E125" s="139"/>
      <c r="F125" s="143"/>
      <c r="G125" s="143"/>
      <c r="H125" s="143"/>
      <c r="I125" s="143"/>
      <c r="J125" s="43"/>
      <c r="K125" s="139"/>
      <c r="L125" s="50" t="str">
        <f>IF(J125="","要記入",IF(AND(J125&gt;=1,J125&lt;=2),"ＯＫ","エラー"))</f>
        <v>要記入</v>
      </c>
      <c r="N125" s="366"/>
      <c r="O125" s="367"/>
      <c r="P125" s="367"/>
      <c r="Q125" s="367"/>
      <c r="R125" s="367"/>
      <c r="S125" s="368"/>
    </row>
    <row r="126" spans="1:22">
      <c r="A126" s="265" t="s">
        <v>963</v>
      </c>
      <c r="B126" s="266"/>
      <c r="C126" s="266"/>
      <c r="D126" s="266"/>
      <c r="E126" s="266"/>
      <c r="F126" s="266"/>
      <c r="G126" s="266"/>
      <c r="H126" s="266"/>
      <c r="I126" s="266"/>
      <c r="J126" s="266"/>
      <c r="K126" s="266"/>
      <c r="L126" s="48"/>
      <c r="M126" s="48"/>
      <c r="N126" s="366"/>
      <c r="O126" s="367"/>
      <c r="P126" s="367"/>
      <c r="Q126" s="367"/>
      <c r="R126" s="367"/>
      <c r="S126" s="368"/>
    </row>
    <row r="127" spans="1:22">
      <c r="A127" s="266"/>
      <c r="B127" s="266"/>
      <c r="C127" s="266"/>
      <c r="D127" s="266"/>
      <c r="E127" s="266"/>
      <c r="F127" s="266"/>
      <c r="G127" s="266"/>
      <c r="H127" s="266"/>
      <c r="I127" s="266"/>
      <c r="J127" s="266"/>
      <c r="K127" s="266"/>
      <c r="L127" s="48"/>
      <c r="M127" s="48"/>
      <c r="N127" s="369"/>
      <c r="O127" s="370"/>
      <c r="P127" s="370"/>
      <c r="Q127" s="370"/>
      <c r="R127" s="370"/>
      <c r="S127" s="371"/>
    </row>
    <row r="128" spans="1:22">
      <c r="A128" s="266"/>
      <c r="B128" s="266"/>
      <c r="C128" s="266"/>
      <c r="D128" s="266"/>
      <c r="E128" s="266"/>
      <c r="F128" s="266"/>
      <c r="G128" s="266"/>
      <c r="H128" s="266"/>
      <c r="I128" s="266"/>
      <c r="J128" s="266"/>
      <c r="K128" s="266"/>
      <c r="L128" s="48"/>
      <c r="M128" s="48"/>
    </row>
    <row r="129" spans="1:22">
      <c r="A129" s="266"/>
      <c r="B129" s="266"/>
      <c r="C129" s="266"/>
      <c r="D129" s="266"/>
      <c r="E129" s="266"/>
      <c r="F129" s="266"/>
      <c r="G129" s="266"/>
      <c r="H129" s="266"/>
      <c r="I129" s="266"/>
      <c r="J129" s="266"/>
      <c r="K129" s="266"/>
      <c r="L129" s="48"/>
      <c r="M129" s="48"/>
    </row>
    <row r="130" spans="1:22">
      <c r="A130" s="143"/>
      <c r="B130" s="143"/>
      <c r="C130" s="143"/>
      <c r="D130" s="143"/>
      <c r="E130" s="143"/>
      <c r="F130" s="143"/>
      <c r="G130" s="143"/>
      <c r="H130" s="143"/>
      <c r="I130" s="143"/>
      <c r="J130" s="143"/>
      <c r="K130" s="139"/>
    </row>
    <row r="131" spans="1:22">
      <c r="A131" s="170" t="s">
        <v>121</v>
      </c>
      <c r="B131" s="139"/>
      <c r="C131" s="139"/>
      <c r="D131" s="139"/>
      <c r="E131" s="139"/>
      <c r="F131" s="139"/>
      <c r="G131" s="139"/>
      <c r="H131" s="139"/>
      <c r="I131" s="143"/>
      <c r="J131" s="43"/>
      <c r="K131" s="139"/>
      <c r="L131" s="50" t="str">
        <f>IF(J131="","要記入",IF(AND(J131&gt;=1,J131&lt;=2),"ＯＫ","エラー"))</f>
        <v>要記入</v>
      </c>
    </row>
    <row r="132" spans="1:22">
      <c r="A132" s="265" t="s">
        <v>960</v>
      </c>
      <c r="B132" s="266"/>
      <c r="C132" s="266"/>
      <c r="D132" s="266"/>
      <c r="E132" s="266"/>
      <c r="F132" s="266"/>
      <c r="G132" s="266"/>
      <c r="H132" s="266"/>
      <c r="I132" s="266"/>
      <c r="J132" s="266"/>
      <c r="K132" s="266"/>
      <c r="L132" s="48"/>
      <c r="M132" s="48"/>
    </row>
    <row r="133" spans="1:22">
      <c r="A133" s="266"/>
      <c r="B133" s="266"/>
      <c r="C133" s="266"/>
      <c r="D133" s="266"/>
      <c r="E133" s="266"/>
      <c r="F133" s="266"/>
      <c r="G133" s="266"/>
      <c r="H133" s="266"/>
      <c r="I133" s="266"/>
      <c r="J133" s="266"/>
      <c r="K133" s="266"/>
      <c r="L133" s="48"/>
      <c r="M133" s="48"/>
    </row>
    <row r="134" spans="1:22">
      <c r="A134" s="266"/>
      <c r="B134" s="266"/>
      <c r="C134" s="266"/>
      <c r="D134" s="266"/>
      <c r="E134" s="266"/>
      <c r="F134" s="266"/>
      <c r="G134" s="266"/>
      <c r="H134" s="266"/>
      <c r="I134" s="266"/>
      <c r="J134" s="266"/>
      <c r="K134" s="266"/>
      <c r="L134" s="48"/>
      <c r="M134" s="48"/>
    </row>
    <row r="135" spans="1:22">
      <c r="A135" s="266"/>
      <c r="B135" s="266"/>
      <c r="C135" s="266"/>
      <c r="D135" s="266"/>
      <c r="E135" s="266"/>
      <c r="F135" s="266"/>
      <c r="G135" s="266"/>
      <c r="H135" s="266"/>
      <c r="I135" s="266"/>
      <c r="J135" s="266"/>
      <c r="K135" s="266"/>
      <c r="L135" s="48"/>
      <c r="M135" s="48"/>
      <c r="U135" s="45"/>
    </row>
    <row r="136" spans="1:22">
      <c r="A136" s="266"/>
      <c r="B136" s="266"/>
      <c r="C136" s="266"/>
      <c r="D136" s="266"/>
      <c r="E136" s="266"/>
      <c r="F136" s="266"/>
      <c r="G136" s="266"/>
      <c r="H136" s="266"/>
      <c r="I136" s="266"/>
      <c r="J136" s="266"/>
      <c r="K136" s="266"/>
      <c r="L136" s="48"/>
      <c r="M136" s="48"/>
      <c r="U136" s="45"/>
      <c r="V136" t="s">
        <v>227</v>
      </c>
    </row>
    <row r="137" spans="1:22">
      <c r="A137" s="169"/>
      <c r="B137" s="169"/>
      <c r="C137" s="169"/>
      <c r="D137" s="169"/>
      <c r="E137" s="169"/>
      <c r="F137" s="169"/>
      <c r="G137" s="169"/>
      <c r="H137" s="169"/>
      <c r="I137" s="169"/>
      <c r="J137" s="169"/>
      <c r="K137" s="169"/>
      <c r="L137" s="48"/>
      <c r="M137" s="48"/>
      <c r="U137" s="45"/>
      <c r="V137" s="171" t="s">
        <v>117</v>
      </c>
    </row>
    <row r="138" spans="1:22">
      <c r="A138" s="170" t="s">
        <v>826</v>
      </c>
      <c r="B138" s="139"/>
      <c r="C138" s="139"/>
      <c r="D138" s="139"/>
      <c r="E138" s="139"/>
      <c r="F138" s="139"/>
      <c r="G138" s="139"/>
      <c r="H138" s="139"/>
      <c r="I138" s="143"/>
      <c r="J138" s="43"/>
      <c r="K138" s="139"/>
      <c r="L138" s="50" t="str">
        <f>IF(J131=2,"回答不要",IF(J138="","要記入",IF(AND(J138&gt;=1,J138&lt;=2),"ＯＫ","エラー")))</f>
        <v>要記入</v>
      </c>
    </row>
    <row r="139" spans="1:22">
      <c r="A139" s="265" t="s">
        <v>962</v>
      </c>
      <c r="B139" s="266"/>
      <c r="C139" s="266"/>
      <c r="D139" s="266"/>
      <c r="E139" s="266"/>
      <c r="F139" s="266"/>
      <c r="G139" s="266"/>
      <c r="H139" s="266"/>
      <c r="I139" s="266"/>
      <c r="J139" s="266"/>
      <c r="K139" s="266"/>
      <c r="L139" s="48"/>
      <c r="M139" s="48"/>
    </row>
    <row r="140" spans="1:22">
      <c r="A140" s="266"/>
      <c r="B140" s="266"/>
      <c r="C140" s="266"/>
      <c r="D140" s="266"/>
      <c r="E140" s="266"/>
      <c r="F140" s="266"/>
      <c r="G140" s="266"/>
      <c r="H140" s="266"/>
      <c r="I140" s="266"/>
      <c r="J140" s="266"/>
      <c r="K140" s="266"/>
      <c r="L140" s="48"/>
      <c r="M140" s="48"/>
    </row>
    <row r="141" spans="1:22">
      <c r="A141" s="266"/>
      <c r="B141" s="266"/>
      <c r="C141" s="266"/>
      <c r="D141" s="266"/>
      <c r="E141" s="266"/>
      <c r="F141" s="266"/>
      <c r="G141" s="266"/>
      <c r="H141" s="266"/>
      <c r="I141" s="266"/>
      <c r="J141" s="266"/>
      <c r="K141" s="266"/>
      <c r="L141" s="48"/>
      <c r="M141" s="48"/>
    </row>
    <row r="142" spans="1:22">
      <c r="A142" s="266"/>
      <c r="B142" s="266"/>
      <c r="C142" s="266"/>
      <c r="D142" s="266"/>
      <c r="E142" s="266"/>
      <c r="F142" s="266"/>
      <c r="G142" s="266"/>
      <c r="H142" s="266"/>
      <c r="I142" s="266"/>
      <c r="J142" s="266"/>
      <c r="K142" s="266"/>
      <c r="L142" s="48"/>
      <c r="M142" s="48"/>
      <c r="U142" s="45"/>
    </row>
    <row r="143" spans="1:22">
      <c r="A143" s="266"/>
      <c r="B143" s="266"/>
      <c r="C143" s="266"/>
      <c r="D143" s="266"/>
      <c r="E143" s="266"/>
      <c r="F143" s="266"/>
      <c r="G143" s="266"/>
      <c r="H143" s="266"/>
      <c r="I143" s="266"/>
      <c r="J143" s="266"/>
      <c r="K143" s="266"/>
      <c r="L143" s="48"/>
      <c r="M143" s="48"/>
      <c r="U143" s="45"/>
      <c r="V143" t="s">
        <v>227</v>
      </c>
    </row>
    <row r="144" spans="1:22">
      <c r="A144" s="169"/>
      <c r="B144" s="169"/>
      <c r="C144" s="169"/>
      <c r="D144" s="169"/>
      <c r="E144" s="169"/>
      <c r="F144" s="169"/>
      <c r="G144" s="169"/>
      <c r="H144" s="169"/>
      <c r="I144" s="169"/>
      <c r="J144" s="169"/>
      <c r="K144" s="169"/>
      <c r="L144" s="48"/>
      <c r="M144" s="48"/>
      <c r="U144" s="45"/>
      <c r="V144" s="171" t="s">
        <v>117</v>
      </c>
    </row>
    <row r="145" spans="1:22">
      <c r="A145" s="170" t="s">
        <v>825</v>
      </c>
      <c r="B145" s="139"/>
      <c r="C145" s="139"/>
      <c r="D145" s="139"/>
      <c r="E145" s="139"/>
      <c r="F145" s="143"/>
      <c r="G145" s="143"/>
      <c r="H145" s="143"/>
      <c r="I145" s="143"/>
      <c r="J145" s="43"/>
      <c r="K145" s="139"/>
      <c r="L145" s="50" t="str">
        <f>IF(J145="","要記入",IF(AND(J145&gt;=1,J145&lt;=2),"ＯＫ","エラー"))</f>
        <v>要記入</v>
      </c>
      <c r="U145" s="45"/>
      <c r="V145" s="171" t="s">
        <v>118</v>
      </c>
    </row>
    <row r="146" spans="1:22">
      <c r="A146" s="265" t="s">
        <v>961</v>
      </c>
      <c r="B146" s="266"/>
      <c r="C146" s="266"/>
      <c r="D146" s="266"/>
      <c r="E146" s="266"/>
      <c r="F146" s="266"/>
      <c r="G146" s="266"/>
      <c r="H146" s="266"/>
      <c r="I146" s="266"/>
      <c r="J146" s="266"/>
      <c r="K146" s="266"/>
      <c r="L146" s="48"/>
      <c r="M146" s="48"/>
      <c r="U146" s="45"/>
      <c r="V146" s="171" t="s">
        <v>119</v>
      </c>
    </row>
    <row r="147" spans="1:22">
      <c r="A147" s="266"/>
      <c r="B147" s="266"/>
      <c r="C147" s="266"/>
      <c r="D147" s="266"/>
      <c r="E147" s="266"/>
      <c r="F147" s="266"/>
      <c r="G147" s="266"/>
      <c r="H147" s="266"/>
      <c r="I147" s="266"/>
      <c r="J147" s="266"/>
      <c r="K147" s="266"/>
      <c r="L147" s="48"/>
      <c r="M147" s="48"/>
      <c r="V147" s="171" t="s">
        <v>179</v>
      </c>
    </row>
    <row r="148" spans="1:22">
      <c r="A148" s="266"/>
      <c r="B148" s="266"/>
      <c r="C148" s="266"/>
      <c r="D148" s="266"/>
      <c r="E148" s="266"/>
      <c r="F148" s="266"/>
      <c r="G148" s="266"/>
      <c r="H148" s="266"/>
      <c r="I148" s="266"/>
      <c r="J148" s="266"/>
      <c r="K148" s="266"/>
      <c r="L148" s="48"/>
      <c r="M148" s="48"/>
      <c r="V148" s="171" t="s">
        <v>180</v>
      </c>
    </row>
    <row r="149" spans="1:22">
      <c r="A149" s="266"/>
      <c r="B149" s="266"/>
      <c r="C149" s="266"/>
      <c r="D149" s="266"/>
      <c r="E149" s="266"/>
      <c r="F149" s="266"/>
      <c r="G149" s="266"/>
      <c r="H149" s="266"/>
      <c r="I149" s="266"/>
      <c r="J149" s="266"/>
      <c r="K149" s="266"/>
      <c r="L149" s="48"/>
      <c r="M149" s="48"/>
      <c r="V149" s="171" t="s">
        <v>181</v>
      </c>
    </row>
    <row r="150" spans="1:22">
      <c r="A150" s="266"/>
      <c r="B150" s="266"/>
      <c r="C150" s="266"/>
      <c r="D150" s="266"/>
      <c r="E150" s="266"/>
      <c r="F150" s="266"/>
      <c r="G150" s="266"/>
      <c r="H150" s="266"/>
      <c r="I150" s="266"/>
      <c r="J150" s="266"/>
      <c r="K150" s="266"/>
      <c r="L150" s="48"/>
      <c r="M150" s="48"/>
    </row>
    <row r="151" spans="1:22">
      <c r="A151" s="143"/>
      <c r="B151" s="143"/>
      <c r="C151" s="143"/>
      <c r="D151" s="143"/>
      <c r="E151" s="143"/>
      <c r="F151" s="143"/>
      <c r="G151" s="143"/>
      <c r="H151" s="143"/>
      <c r="I151" s="143"/>
      <c r="J151" s="143"/>
      <c r="K151" s="143"/>
      <c r="N151" s="45"/>
      <c r="O151" s="45"/>
      <c r="P151" s="45"/>
      <c r="Q151" s="45"/>
      <c r="R151" s="45"/>
      <c r="S151" s="45"/>
    </row>
    <row r="152" spans="1:22" s="45" customFormat="1" hidden="1">
      <c r="A152" s="170" t="s">
        <v>250</v>
      </c>
      <c r="F152" s="172"/>
      <c r="G152" s="172"/>
      <c r="H152" s="172"/>
      <c r="I152" s="172"/>
      <c r="J152" s="74"/>
      <c r="L152" s="75" t="str">
        <f>IF(J19="","Ｂパートは要記入",IF(J19=1,"無効",IF(J19=2,IF(AND(J152&gt;=1,J152&lt;=2),"ＯＫ","要記入"),"エラー")))</f>
        <v>Ｂパートは要記入</v>
      </c>
      <c r="M152" s="75"/>
      <c r="T152" s="46"/>
      <c r="U152" s="46"/>
      <c r="V152" s="46"/>
    </row>
    <row r="153" spans="1:22" s="45" customFormat="1" hidden="1">
      <c r="A153" s="265" t="s">
        <v>709</v>
      </c>
      <c r="B153" s="353"/>
      <c r="C153" s="353"/>
      <c r="D153" s="353"/>
      <c r="E153" s="353"/>
      <c r="F153" s="353"/>
      <c r="G153" s="353"/>
      <c r="H153" s="353"/>
      <c r="I153" s="353"/>
      <c r="J153" s="353"/>
      <c r="K153" s="353"/>
      <c r="L153" s="48"/>
      <c r="M153" s="48"/>
      <c r="T153" s="46"/>
      <c r="U153" s="46"/>
      <c r="V153" s="46"/>
    </row>
    <row r="154" spans="1:22" s="45" customFormat="1" hidden="1">
      <c r="A154" s="353"/>
      <c r="B154" s="353"/>
      <c r="C154" s="353"/>
      <c r="D154" s="353"/>
      <c r="E154" s="353"/>
      <c r="F154" s="353"/>
      <c r="G154" s="353"/>
      <c r="H154" s="353"/>
      <c r="I154" s="353"/>
      <c r="J154" s="353"/>
      <c r="K154" s="353"/>
      <c r="L154" s="48"/>
      <c r="M154" s="48"/>
      <c r="U154" s="46"/>
      <c r="V154" s="46"/>
    </row>
    <row r="155" spans="1:22" s="45" customFormat="1" hidden="1">
      <c r="A155" s="353"/>
      <c r="B155" s="353"/>
      <c r="C155" s="353"/>
      <c r="D155" s="353"/>
      <c r="E155" s="353"/>
      <c r="F155" s="353"/>
      <c r="G155" s="353"/>
      <c r="H155" s="353"/>
      <c r="I155" s="353"/>
      <c r="J155" s="353"/>
      <c r="K155" s="353"/>
      <c r="L155" s="48"/>
      <c r="M155" s="48"/>
      <c r="U155" s="46"/>
      <c r="V155" s="46"/>
    </row>
    <row r="156" spans="1:22" s="45" customFormat="1" hidden="1">
      <c r="A156" s="353"/>
      <c r="B156" s="353"/>
      <c r="C156" s="353"/>
      <c r="D156" s="353"/>
      <c r="E156" s="353"/>
      <c r="F156" s="353"/>
      <c r="G156" s="353"/>
      <c r="H156" s="353"/>
      <c r="I156" s="353"/>
      <c r="J156" s="353"/>
      <c r="K156" s="353"/>
      <c r="L156" s="48"/>
      <c r="M156" s="48"/>
      <c r="N156" s="46"/>
      <c r="O156" s="46"/>
      <c r="P156" s="46"/>
      <c r="Q156" s="46"/>
      <c r="R156" s="46"/>
      <c r="S156" s="46"/>
      <c r="U156" s="46"/>
      <c r="V156" s="46"/>
    </row>
    <row r="157" spans="1:22" hidden="1">
      <c r="A157" s="143"/>
      <c r="B157" s="143"/>
      <c r="C157" s="143"/>
      <c r="D157" s="143"/>
      <c r="E157" s="143"/>
      <c r="F157" s="143"/>
      <c r="G157" s="143"/>
      <c r="H157" s="143"/>
      <c r="I157" s="143"/>
      <c r="J157" s="143"/>
      <c r="K157" s="143"/>
      <c r="T157" s="45"/>
    </row>
    <row r="158" spans="1:22">
      <c r="A158" s="154" t="s">
        <v>248</v>
      </c>
      <c r="B158" s="143"/>
      <c r="C158" s="143"/>
      <c r="D158" s="143"/>
      <c r="E158" s="143"/>
      <c r="F158" s="162"/>
      <c r="G158" s="143"/>
      <c r="H158" s="143"/>
      <c r="I158" s="143"/>
      <c r="J158" s="143"/>
      <c r="K158" s="143"/>
      <c r="T158" s="45"/>
    </row>
    <row r="159" spans="1:22">
      <c r="A159" s="275" t="s">
        <v>17</v>
      </c>
      <c r="B159" s="275"/>
      <c r="C159" s="286"/>
      <c r="D159" s="286"/>
      <c r="E159" s="286"/>
      <c r="F159" s="286"/>
      <c r="G159" s="286"/>
      <c r="H159" s="147" t="s">
        <v>71</v>
      </c>
      <c r="I159" s="143"/>
      <c r="J159" s="143"/>
      <c r="K159" s="143"/>
      <c r="L159" s="48" t="str">
        <f>IF(C159="","要入力","ＯＫ")</f>
        <v>要入力</v>
      </c>
      <c r="M159" s="48"/>
    </row>
    <row r="160" spans="1:22">
      <c r="A160" s="275" t="s">
        <v>18</v>
      </c>
      <c r="B160" s="173" t="s">
        <v>19</v>
      </c>
      <c r="C160" s="85" t="str">
        <f>IF($B$18="","",VLOOKUP($B$18,データ集!$B$27:$G$125,4,FALSE))</f>
        <v/>
      </c>
      <c r="D160" s="145" t="s">
        <v>20</v>
      </c>
      <c r="E160" s="276" t="str">
        <f>IF($B$18="","",VLOOKUP($B$18,データ集!$B$27:$G$125,6,FALSE))</f>
        <v/>
      </c>
      <c r="F160" s="277" t="str">
        <f>IF($B$18="","",VLOOKUP($B$18,データ集!$B$27:$G$125,4,TRUE))</f>
        <v/>
      </c>
      <c r="G160" s="278" t="str">
        <f>IF($B$18="","",VLOOKUP($B$18,データ集!$B$27:$G$125,4,TRUE))</f>
        <v/>
      </c>
      <c r="H160" s="174"/>
      <c r="I160" s="143"/>
      <c r="J160" s="143"/>
      <c r="K160" s="143"/>
      <c r="L160" s="48"/>
      <c r="M160" s="48"/>
    </row>
    <row r="161" spans="1:22">
      <c r="A161" s="275"/>
      <c r="B161" s="175" t="s">
        <v>21</v>
      </c>
      <c r="C161" s="267" t="str">
        <f>IF($B$18="","",VLOOKUP($B$18,データ集!$B$27:$G$125,5,FALSE))</f>
        <v/>
      </c>
      <c r="D161" s="268" t="str">
        <f>IF($B$18="","",VLOOKUP($B$18,データ集!$B$27:$G$125,4,TRUE))</f>
        <v/>
      </c>
      <c r="E161" s="268" t="str">
        <f>IF($B$18="","",VLOOKUP($B$18,データ集!$B$27:$G$125,4,TRUE))</f>
        <v/>
      </c>
      <c r="F161" s="268" t="str">
        <f>IF($B$18="","",VLOOKUP($B$18,データ集!$B$27:$G$125,4,TRUE))</f>
        <v/>
      </c>
      <c r="G161" s="269" t="str">
        <f>IF($B$18="","",VLOOKUP($B$18,データ集!$B$27:$G$125,4,TRUE))</f>
        <v/>
      </c>
      <c r="H161" s="147"/>
      <c r="I161" s="143"/>
      <c r="J161" s="143"/>
      <c r="K161" s="143"/>
      <c r="L161" s="48"/>
      <c r="M161" s="48"/>
    </row>
    <row r="162" spans="1:22">
      <c r="A162" s="275" t="s">
        <v>22</v>
      </c>
      <c r="B162" s="275"/>
      <c r="C162" s="286"/>
      <c r="D162" s="286"/>
      <c r="E162" s="286"/>
      <c r="F162" s="286"/>
      <c r="G162" s="286"/>
      <c r="H162" s="147" t="s">
        <v>23</v>
      </c>
      <c r="I162" s="143"/>
      <c r="J162" s="143"/>
      <c r="K162" s="143"/>
      <c r="L162" s="48" t="str">
        <f>IF(C162="","要入力","ＯＫ")</f>
        <v>要入力</v>
      </c>
      <c r="M162" s="48"/>
    </row>
    <row r="163" spans="1:22">
      <c r="A163" s="274" t="s">
        <v>24</v>
      </c>
      <c r="B163" s="176" t="s">
        <v>19</v>
      </c>
      <c r="C163" s="137"/>
      <c r="D163" s="145" t="s">
        <v>20</v>
      </c>
      <c r="E163" s="339"/>
      <c r="F163" s="340"/>
      <c r="G163" s="341"/>
      <c r="H163" s="147" t="s">
        <v>25</v>
      </c>
      <c r="I163" s="143"/>
      <c r="J163" s="143"/>
      <c r="K163" s="143"/>
      <c r="L163" s="48" t="str">
        <f>IF(E163="","要入力","ＯＫ")</f>
        <v>要入力</v>
      </c>
      <c r="M163" s="48"/>
    </row>
    <row r="164" spans="1:22">
      <c r="A164" s="274"/>
      <c r="B164" s="177" t="s">
        <v>21</v>
      </c>
      <c r="C164" s="271"/>
      <c r="D164" s="272"/>
      <c r="E164" s="272"/>
      <c r="F164" s="272"/>
      <c r="G164" s="273"/>
      <c r="H164" s="147"/>
      <c r="I164" s="143"/>
      <c r="J164" s="143"/>
      <c r="K164" s="143"/>
      <c r="L164" s="48" t="str">
        <f>IF(C164="","要入力","ＯＫ")</f>
        <v>要入力</v>
      </c>
      <c r="M164" s="48"/>
    </row>
    <row r="165" spans="1:22">
      <c r="A165" s="274"/>
      <c r="B165" s="285" t="s">
        <v>26</v>
      </c>
      <c r="C165" s="285"/>
      <c r="D165" s="270"/>
      <c r="E165" s="270"/>
      <c r="F165" s="270"/>
      <c r="G165" s="270"/>
      <c r="H165" s="147" t="s">
        <v>27</v>
      </c>
      <c r="I165" s="143"/>
      <c r="J165" s="143"/>
      <c r="K165" s="143"/>
      <c r="L165" s="48" t="str">
        <f>IF(D165="","要入力","ＯＫ")</f>
        <v>要入力</v>
      </c>
      <c r="M165" s="48"/>
    </row>
    <row r="166" spans="1:22">
      <c r="A166" s="143"/>
      <c r="B166" s="143"/>
      <c r="C166" s="168"/>
      <c r="D166" s="168"/>
      <c r="E166" s="168"/>
      <c r="F166" s="168"/>
      <c r="G166" s="143"/>
      <c r="H166" s="143"/>
      <c r="I166" s="143"/>
      <c r="J166" s="143"/>
      <c r="K166" s="143"/>
    </row>
    <row r="167" spans="1:22">
      <c r="A167" s="275" t="s">
        <v>17</v>
      </c>
      <c r="B167" s="275"/>
      <c r="C167" s="347"/>
      <c r="D167" s="347"/>
      <c r="E167" s="347"/>
      <c r="F167" s="347"/>
      <c r="G167" s="347"/>
      <c r="H167" s="147" t="s">
        <v>71</v>
      </c>
      <c r="I167" s="143"/>
      <c r="J167" s="143"/>
      <c r="K167" s="143"/>
      <c r="L167" s="48"/>
      <c r="M167" s="48"/>
      <c r="V167" s="45"/>
    </row>
    <row r="168" spans="1:22">
      <c r="A168" s="275" t="s">
        <v>18</v>
      </c>
      <c r="B168" s="173" t="s">
        <v>19</v>
      </c>
      <c r="C168" s="85" t="str">
        <f>IF($B$20="","",VLOOKUP($B$20,データ集!$B$27:$G$125,4,FALSE))</f>
        <v/>
      </c>
      <c r="D168" s="145" t="s">
        <v>20</v>
      </c>
      <c r="E168" s="276" t="str">
        <f>IF($B$20="","",VLOOKUP($B$20,データ集!$B$27:$G$125,6,FALSE))</f>
        <v/>
      </c>
      <c r="F168" s="277" t="str">
        <f>IF($B$20="","",VLOOKUP($B$20,データ集!$B$27:$G$125,4,TRUE))</f>
        <v/>
      </c>
      <c r="G168" s="278" t="str">
        <f>IF($B$20="","",VLOOKUP($B$20,データ集!$B$27:$G$125,4,TRUE))</f>
        <v/>
      </c>
      <c r="H168" s="174"/>
      <c r="I168" s="143"/>
      <c r="J168" s="143"/>
      <c r="K168" s="143"/>
      <c r="L168" s="48"/>
      <c r="M168" s="48"/>
      <c r="V168" s="45"/>
    </row>
    <row r="169" spans="1:22">
      <c r="A169" s="275"/>
      <c r="B169" s="175" t="s">
        <v>21</v>
      </c>
      <c r="C169" s="267" t="str">
        <f>IF($B$20="","",VLOOKUP($B$20,データ集!$B$27:$G$125,5,FALSE))</f>
        <v/>
      </c>
      <c r="D169" s="268" t="str">
        <f>IF($B$20="","",VLOOKUP($B$20,データ集!$B$27:$G$125,4,TRUE))</f>
        <v/>
      </c>
      <c r="E169" s="268" t="str">
        <f>IF($B$20="","",VLOOKUP($B$20,データ集!$B$27:$G$125,4,TRUE))</f>
        <v/>
      </c>
      <c r="F169" s="268" t="str">
        <f>IF($B$20="","",VLOOKUP($B$20,データ集!$B$27:$G$125,4,TRUE))</f>
        <v/>
      </c>
      <c r="G169" s="269" t="str">
        <f>IF($B$20="","",VLOOKUP($B$20,データ集!$B$27:$G$125,4,TRUE))</f>
        <v/>
      </c>
      <c r="H169" s="147"/>
      <c r="I169" s="143"/>
      <c r="J169" s="143"/>
      <c r="K169" s="143"/>
      <c r="L169" s="48"/>
      <c r="M169" s="48"/>
      <c r="V169" s="45"/>
    </row>
    <row r="170" spans="1:22">
      <c r="A170" s="275" t="s">
        <v>22</v>
      </c>
      <c r="B170" s="275"/>
      <c r="C170" s="347"/>
      <c r="D170" s="347"/>
      <c r="E170" s="347"/>
      <c r="F170" s="347"/>
      <c r="G170" s="347"/>
      <c r="H170" s="147" t="s">
        <v>23</v>
      </c>
      <c r="I170" s="143"/>
      <c r="J170" s="143"/>
      <c r="K170" s="143"/>
      <c r="L170" s="48"/>
      <c r="M170" s="48"/>
      <c r="V170" s="45"/>
    </row>
    <row r="171" spans="1:22">
      <c r="A171" s="274" t="s">
        <v>24</v>
      </c>
      <c r="B171" s="176" t="s">
        <v>19</v>
      </c>
      <c r="C171" s="135"/>
      <c r="D171" s="145" t="s">
        <v>20</v>
      </c>
      <c r="E171" s="292"/>
      <c r="F171" s="293"/>
      <c r="G171" s="294"/>
      <c r="H171" s="147" t="s">
        <v>25</v>
      </c>
      <c r="I171" s="143"/>
      <c r="J171" s="143"/>
      <c r="K171" s="143"/>
      <c r="L171" s="48"/>
      <c r="M171" s="48"/>
      <c r="V171" s="45"/>
    </row>
    <row r="172" spans="1:22">
      <c r="A172" s="274"/>
      <c r="B172" s="177" t="s">
        <v>21</v>
      </c>
      <c r="C172" s="295"/>
      <c r="D172" s="296"/>
      <c r="E172" s="296"/>
      <c r="F172" s="296"/>
      <c r="G172" s="297"/>
      <c r="H172" s="147"/>
      <c r="I172" s="143"/>
      <c r="J172" s="143"/>
      <c r="K172" s="143"/>
      <c r="L172" s="48"/>
      <c r="M172" s="48"/>
    </row>
    <row r="173" spans="1:22">
      <c r="A173" s="274"/>
      <c r="B173" s="285" t="s">
        <v>26</v>
      </c>
      <c r="C173" s="285"/>
      <c r="D173" s="298"/>
      <c r="E173" s="298"/>
      <c r="F173" s="298"/>
      <c r="G173" s="298"/>
      <c r="H173" s="147" t="s">
        <v>27</v>
      </c>
      <c r="I173" s="143"/>
      <c r="J173" s="143"/>
      <c r="K173" s="143"/>
      <c r="L173" s="48"/>
      <c r="M173" s="48"/>
    </row>
    <row r="174" spans="1:22">
      <c r="A174" s="143"/>
      <c r="B174" s="143"/>
      <c r="C174" s="168"/>
      <c r="D174" s="168"/>
      <c r="E174" s="168"/>
      <c r="F174" s="168"/>
      <c r="G174" s="143"/>
      <c r="H174" s="143"/>
      <c r="I174" s="143"/>
      <c r="J174" s="143"/>
      <c r="K174" s="143"/>
    </row>
    <row r="175" spans="1:22" ht="18.75" customHeight="1">
      <c r="A175" s="154" t="s">
        <v>249</v>
      </c>
      <c r="B175" s="147"/>
      <c r="C175" s="147"/>
      <c r="D175" s="143"/>
      <c r="E175" s="143"/>
      <c r="F175" s="143"/>
      <c r="G175" s="143"/>
      <c r="H175" s="143"/>
      <c r="I175" s="143"/>
      <c r="J175" s="143"/>
      <c r="K175" s="143"/>
    </row>
    <row r="176" spans="1:22" ht="16.5" customHeight="1">
      <c r="A176" s="143"/>
      <c r="B176" s="147"/>
      <c r="C176" s="147"/>
      <c r="D176" s="178" t="s">
        <v>564</v>
      </c>
      <c r="E176" s="134">
        <v>7</v>
      </c>
      <c r="F176" s="162" t="s">
        <v>28</v>
      </c>
      <c r="G176" s="134">
        <v>6</v>
      </c>
      <c r="H176" s="162" t="s">
        <v>29</v>
      </c>
      <c r="I176" s="134">
        <v>24</v>
      </c>
      <c r="J176" s="143" t="s">
        <v>30</v>
      </c>
      <c r="K176" s="143"/>
      <c r="V176" s="45"/>
    </row>
    <row r="177" spans="1:22" ht="16.5" customHeight="1">
      <c r="A177" s="143"/>
      <c r="B177" s="147"/>
      <c r="C177" s="147"/>
      <c r="D177" s="178"/>
      <c r="E177" s="64"/>
      <c r="F177" s="63"/>
      <c r="G177" s="64"/>
      <c r="H177" s="63"/>
      <c r="I177" s="64"/>
      <c r="J177" s="143"/>
      <c r="K177" s="143"/>
      <c r="V177" s="45"/>
    </row>
    <row r="178" spans="1:22" ht="16.5" customHeight="1">
      <c r="A178" s="154" t="s">
        <v>651</v>
      </c>
      <c r="B178" s="147"/>
      <c r="C178" s="147"/>
      <c r="D178" s="178"/>
      <c r="E178" s="64"/>
      <c r="F178" s="63"/>
      <c r="G178" s="64"/>
      <c r="H178" s="63"/>
      <c r="I178" s="64"/>
      <c r="J178" s="136"/>
      <c r="K178" t="s">
        <v>568</v>
      </c>
      <c r="L178" s="75" t="str">
        <f>IF(J178="","要入力",IF(J13=1,"ＯＫ",IF(J178&lt;=25,"ＯＫ","小編成部門で出場できません")))</f>
        <v>要入力</v>
      </c>
      <c r="M178" s="75"/>
      <c r="N178" s="52"/>
      <c r="O178" s="52"/>
      <c r="P178" s="52"/>
      <c r="V178" s="45"/>
    </row>
    <row r="179" spans="1:22" ht="16.5" customHeight="1">
      <c r="A179" s="154" t="s">
        <v>565</v>
      </c>
      <c r="B179" s="147"/>
      <c r="C179" s="147"/>
      <c r="D179" s="178"/>
      <c r="E179" s="64"/>
      <c r="F179" s="63"/>
      <c r="G179" s="64"/>
      <c r="H179" s="63"/>
      <c r="I179" s="64"/>
      <c r="J179" s="64"/>
      <c r="K179"/>
      <c r="L179" s="75"/>
      <c r="M179" s="75"/>
      <c r="N179" s="52"/>
      <c r="O179" s="52"/>
      <c r="P179" s="52"/>
      <c r="V179" s="45"/>
    </row>
    <row r="180" spans="1:22">
      <c r="A180" s="143"/>
      <c r="B180" s="147"/>
      <c r="C180" s="147"/>
      <c r="D180" s="143"/>
      <c r="E180" s="143"/>
      <c r="F180" s="143"/>
      <c r="G180" s="143"/>
      <c r="H180" s="143"/>
      <c r="I180" s="143"/>
      <c r="J180" s="143"/>
      <c r="K180" s="143"/>
      <c r="N180" s="52"/>
      <c r="O180" s="52"/>
      <c r="P180" s="52"/>
    </row>
    <row r="181" spans="1:22">
      <c r="A181" s="279" t="s">
        <v>827</v>
      </c>
      <c r="B181" s="280"/>
      <c r="C181" s="280"/>
      <c r="D181" s="280"/>
      <c r="E181" s="280"/>
      <c r="F181" s="280"/>
      <c r="G181" s="280"/>
      <c r="H181" s="280"/>
      <c r="I181" s="280"/>
      <c r="J181" s="280"/>
      <c r="K181" s="281"/>
      <c r="L181" s="52"/>
      <c r="M181" s="52"/>
      <c r="N181" s="52"/>
      <c r="O181" s="52"/>
      <c r="P181" s="52"/>
    </row>
    <row r="182" spans="1:22" ht="17.5" customHeight="1">
      <c r="A182" s="282"/>
      <c r="B182" s="283"/>
      <c r="C182" s="283"/>
      <c r="D182" s="283"/>
      <c r="E182" s="283"/>
      <c r="F182" s="283"/>
      <c r="G182" s="283"/>
      <c r="H182" s="283"/>
      <c r="I182" s="283"/>
      <c r="J182" s="283"/>
      <c r="K182" s="284"/>
      <c r="L182" s="52"/>
      <c r="M182" s="52"/>
      <c r="N182" s="52"/>
      <c r="O182" s="52"/>
      <c r="P182" s="52"/>
    </row>
    <row r="183" spans="1:22">
      <c r="A183" s="252" t="s">
        <v>804</v>
      </c>
      <c r="B183" s="253"/>
      <c r="C183" s="253"/>
      <c r="D183" s="253"/>
      <c r="E183" s="253"/>
      <c r="F183" s="253"/>
      <c r="G183" s="253"/>
      <c r="H183" s="253"/>
      <c r="I183" s="253"/>
      <c r="J183" s="253"/>
      <c r="K183" s="254"/>
      <c r="L183" s="52"/>
      <c r="M183" s="52"/>
      <c r="N183" s="52"/>
      <c r="O183" s="52"/>
      <c r="P183" s="52"/>
    </row>
    <row r="184" spans="1:22">
      <c r="A184" s="289" t="s">
        <v>805</v>
      </c>
      <c r="B184" s="290"/>
      <c r="C184" s="290"/>
      <c r="D184" s="290"/>
      <c r="E184" s="290"/>
      <c r="F184" s="290"/>
      <c r="G184" s="290"/>
      <c r="H184" s="290"/>
      <c r="I184" s="290"/>
      <c r="J184" s="290"/>
      <c r="K184" s="291"/>
      <c r="L184" s="52"/>
      <c r="M184" s="52"/>
      <c r="N184" s="52"/>
      <c r="O184" s="52"/>
      <c r="P184" s="52"/>
    </row>
    <row r="185" spans="1:22">
      <c r="A185" s="342" t="s">
        <v>247</v>
      </c>
      <c r="B185" s="342"/>
      <c r="C185" s="342"/>
      <c r="D185" s="342"/>
      <c r="E185" s="342"/>
      <c r="F185" s="342"/>
      <c r="G185" s="342"/>
      <c r="H185" s="342"/>
      <c r="I185" s="342"/>
      <c r="J185" s="342"/>
      <c r="K185" s="342"/>
      <c r="L185" s="52"/>
      <c r="M185" s="52"/>
      <c r="N185" s="52"/>
      <c r="O185" s="52"/>
      <c r="P185" s="52"/>
    </row>
    <row r="186" spans="1:22">
      <c r="A186" s="343"/>
      <c r="B186" s="343"/>
      <c r="C186" s="343"/>
      <c r="D186" s="343"/>
      <c r="E186" s="343"/>
      <c r="F186" s="343"/>
      <c r="G186" s="343"/>
      <c r="H186" s="343"/>
      <c r="I186" s="343"/>
      <c r="J186" s="343"/>
      <c r="K186" s="343"/>
      <c r="L186" s="52"/>
      <c r="M186" s="52"/>
    </row>
    <row r="187" spans="1:22" ht="19">
      <c r="A187" s="344" t="s">
        <v>942</v>
      </c>
      <c r="B187" s="345"/>
      <c r="C187" s="345"/>
      <c r="D187" s="345"/>
      <c r="E187" s="345"/>
      <c r="F187" s="345"/>
      <c r="G187" s="345"/>
      <c r="H187" s="345"/>
      <c r="I187" s="345"/>
      <c r="J187" s="345"/>
      <c r="K187" s="345"/>
      <c r="L187" s="52"/>
      <c r="M187" s="52"/>
    </row>
    <row r="188" spans="1:22" ht="183" customHeight="1">
      <c r="A188" s="337" t="s">
        <v>952</v>
      </c>
      <c r="B188" s="338"/>
      <c r="C188" s="338"/>
      <c r="D188" s="338"/>
      <c r="E188" s="338"/>
      <c r="F188" s="338"/>
      <c r="G188" s="338"/>
      <c r="H188" s="338"/>
      <c r="I188" s="338"/>
      <c r="J188" s="338"/>
      <c r="K188" s="338"/>
      <c r="L188" s="52"/>
      <c r="M188" s="52"/>
    </row>
    <row r="189" spans="1:22" hidden="1">
      <c r="B189" s="179"/>
      <c r="C189" s="179"/>
    </row>
    <row r="190" spans="1:22" hidden="1">
      <c r="B190" s="179"/>
      <c r="C190" s="179"/>
    </row>
    <row r="191" spans="1:22" hidden="1">
      <c r="B191" s="179"/>
      <c r="C191" s="179"/>
    </row>
    <row r="192" spans="1:22" hidden="1">
      <c r="B192" s="179"/>
      <c r="C192" s="179"/>
    </row>
    <row r="193" spans="2:3" hidden="1">
      <c r="B193" s="179"/>
      <c r="C193" s="179"/>
    </row>
    <row r="194" spans="2:3" hidden="1">
      <c r="B194" s="179"/>
      <c r="C194" s="179"/>
    </row>
    <row r="195" spans="2:3" hidden="1">
      <c r="B195" s="179"/>
      <c r="C195" s="179"/>
    </row>
    <row r="196" spans="2:3" hidden="1">
      <c r="B196" s="179"/>
      <c r="C196" s="179"/>
    </row>
    <row r="197" spans="2:3" hidden="1">
      <c r="B197" s="179"/>
      <c r="C197" s="179"/>
    </row>
    <row r="198" spans="2:3" hidden="1">
      <c r="B198" s="179"/>
      <c r="C198" s="179"/>
    </row>
    <row r="199" spans="2:3" hidden="1">
      <c r="B199" s="179"/>
      <c r="C199" s="179"/>
    </row>
    <row r="200" spans="2:3" hidden="1">
      <c r="B200" s="179"/>
      <c r="C200" s="179"/>
    </row>
    <row r="201" spans="2:3" hidden="1">
      <c r="B201" s="179"/>
      <c r="C201" s="179"/>
    </row>
    <row r="202" spans="2:3" hidden="1">
      <c r="B202" s="179"/>
      <c r="C202" s="179"/>
    </row>
    <row r="203" spans="2:3" hidden="1">
      <c r="B203" s="179"/>
      <c r="C203" s="179"/>
    </row>
    <row r="204" spans="2:3" hidden="1">
      <c r="B204" s="179"/>
      <c r="C204" s="179"/>
    </row>
    <row r="205" spans="2:3" hidden="1">
      <c r="B205" s="179"/>
      <c r="C205" s="179"/>
    </row>
    <row r="206" spans="2:3" hidden="1">
      <c r="B206" s="179"/>
      <c r="C206" s="179"/>
    </row>
    <row r="207" spans="2:3" hidden="1">
      <c r="B207" s="179"/>
      <c r="C207" s="179"/>
    </row>
    <row r="208" spans="2:3" hidden="1">
      <c r="B208" s="179"/>
      <c r="C208" s="179"/>
    </row>
    <row r="209" spans="2:3" hidden="1">
      <c r="B209" s="179"/>
      <c r="C209" s="179"/>
    </row>
    <row r="210" spans="2:3" hidden="1">
      <c r="B210" s="179"/>
      <c r="C210" s="179"/>
    </row>
    <row r="211" spans="2:3" hidden="1">
      <c r="B211" s="179"/>
      <c r="C211" s="179"/>
    </row>
    <row r="212" spans="2:3" hidden="1">
      <c r="B212" s="179"/>
      <c r="C212" s="179"/>
    </row>
    <row r="213" spans="2:3" hidden="1">
      <c r="B213" s="179"/>
      <c r="C213" s="179"/>
    </row>
    <row r="214" spans="2:3" hidden="1">
      <c r="B214" s="179"/>
      <c r="C214" s="179"/>
    </row>
    <row r="215" spans="2:3" hidden="1">
      <c r="B215" s="179"/>
      <c r="C215" s="179"/>
    </row>
    <row r="216" spans="2:3" hidden="1">
      <c r="B216" s="179"/>
      <c r="C216" s="179"/>
    </row>
    <row r="217" spans="2:3" hidden="1">
      <c r="B217" s="179"/>
      <c r="C217" s="179"/>
    </row>
    <row r="218" spans="2:3" hidden="1">
      <c r="B218" s="179"/>
      <c r="C218" s="179"/>
    </row>
    <row r="219" spans="2:3" hidden="1">
      <c r="B219" s="179"/>
      <c r="C219" s="179"/>
    </row>
    <row r="220" spans="2:3" hidden="1">
      <c r="B220" s="179"/>
      <c r="C220" s="179"/>
    </row>
    <row r="221" spans="2:3" hidden="1">
      <c r="B221" s="179"/>
      <c r="C221" s="179"/>
    </row>
    <row r="222" spans="2:3" hidden="1">
      <c r="B222" s="179"/>
      <c r="C222" s="179"/>
    </row>
    <row r="223" spans="2:3" hidden="1">
      <c r="B223" s="179"/>
      <c r="C223" s="179"/>
    </row>
    <row r="224" spans="2:3" hidden="1">
      <c r="B224" s="179"/>
      <c r="C224" s="179"/>
    </row>
    <row r="225" spans="2:3" hidden="1">
      <c r="B225" s="179"/>
      <c r="C225" s="179"/>
    </row>
    <row r="226" spans="2:3" hidden="1">
      <c r="B226" s="179"/>
      <c r="C226" s="179"/>
    </row>
    <row r="227" spans="2:3" hidden="1">
      <c r="B227" s="179"/>
      <c r="C227" s="179"/>
    </row>
    <row r="228" spans="2:3" hidden="1">
      <c r="B228" s="179"/>
      <c r="C228" s="179"/>
    </row>
    <row r="229" spans="2:3" hidden="1">
      <c r="B229" s="179"/>
      <c r="C229" s="179"/>
    </row>
    <row r="230" spans="2:3" hidden="1">
      <c r="B230" s="179"/>
      <c r="C230" s="179"/>
    </row>
    <row r="231" spans="2:3" hidden="1">
      <c r="B231" s="179"/>
      <c r="C231" s="179"/>
    </row>
    <row r="232" spans="2:3" hidden="1">
      <c r="B232" s="179"/>
      <c r="C232" s="179"/>
    </row>
    <row r="233" spans="2:3" hidden="1">
      <c r="B233" s="179"/>
      <c r="C233" s="179"/>
    </row>
    <row r="234" spans="2:3" hidden="1">
      <c r="B234" s="179"/>
      <c r="C234" s="179"/>
    </row>
    <row r="235" spans="2:3" hidden="1">
      <c r="B235" s="179"/>
      <c r="C235" s="179"/>
    </row>
    <row r="236" spans="2:3" hidden="1">
      <c r="B236" s="179"/>
      <c r="C236" s="179"/>
    </row>
    <row r="237" spans="2:3" hidden="1">
      <c r="B237" s="179"/>
      <c r="C237" s="179"/>
    </row>
    <row r="238" spans="2:3" hidden="1">
      <c r="B238" s="179"/>
      <c r="C238" s="179"/>
    </row>
    <row r="239" spans="2:3" hidden="1">
      <c r="B239" s="179"/>
      <c r="C239" s="179"/>
    </row>
    <row r="240" spans="2:3" hidden="1">
      <c r="B240" s="179"/>
      <c r="C240" s="179"/>
    </row>
    <row r="241" spans="2:3" hidden="1">
      <c r="B241" s="179"/>
      <c r="C241" s="179"/>
    </row>
    <row r="242" spans="2:3" hidden="1">
      <c r="B242" s="179"/>
      <c r="C242" s="179"/>
    </row>
    <row r="243" spans="2:3" hidden="1">
      <c r="B243" s="179"/>
      <c r="C243" s="179"/>
    </row>
    <row r="244" spans="2:3" hidden="1">
      <c r="B244" s="179"/>
      <c r="C244" s="179"/>
    </row>
    <row r="245" spans="2:3" hidden="1">
      <c r="B245" s="179"/>
      <c r="C245" s="179"/>
    </row>
    <row r="246" spans="2:3" hidden="1">
      <c r="B246" s="179"/>
      <c r="C246" s="179"/>
    </row>
    <row r="247" spans="2:3" hidden="1">
      <c r="B247" s="179"/>
      <c r="C247" s="179"/>
    </row>
    <row r="248" spans="2:3" hidden="1">
      <c r="B248" s="179"/>
      <c r="C248" s="179"/>
    </row>
    <row r="249" spans="2:3" hidden="1">
      <c r="B249" s="179"/>
      <c r="C249" s="179"/>
    </row>
    <row r="250" spans="2:3" hidden="1">
      <c r="B250" s="179"/>
      <c r="C250" s="179"/>
    </row>
    <row r="251" spans="2:3" hidden="1">
      <c r="B251" s="179"/>
      <c r="C251" s="179"/>
    </row>
    <row r="252" spans="2:3" hidden="1">
      <c r="B252" s="179"/>
      <c r="C252" s="179"/>
    </row>
    <row r="253" spans="2:3" hidden="1">
      <c r="B253" s="179"/>
      <c r="C253" s="179"/>
    </row>
    <row r="254" spans="2:3" hidden="1">
      <c r="B254" s="179"/>
      <c r="C254" s="179"/>
    </row>
    <row r="255" spans="2:3" hidden="1">
      <c r="B255" s="179"/>
      <c r="C255" s="179"/>
    </row>
    <row r="256" spans="2:3" hidden="1">
      <c r="B256" s="179"/>
      <c r="C256" s="179"/>
    </row>
    <row r="257" spans="2:3" hidden="1">
      <c r="B257" s="179"/>
      <c r="C257" s="179"/>
    </row>
    <row r="258" spans="2:3" hidden="1">
      <c r="B258" s="179"/>
      <c r="C258" s="179"/>
    </row>
    <row r="259" spans="2:3" hidden="1">
      <c r="B259" s="179"/>
      <c r="C259" s="179"/>
    </row>
    <row r="260" spans="2:3" hidden="1">
      <c r="B260" s="179"/>
      <c r="C260" s="179"/>
    </row>
    <row r="261" spans="2:3" hidden="1">
      <c r="B261" s="179"/>
      <c r="C261" s="179"/>
    </row>
    <row r="262" spans="2:3" hidden="1">
      <c r="B262" s="179"/>
      <c r="C262" s="179"/>
    </row>
    <row r="263" spans="2:3" hidden="1">
      <c r="B263" s="179"/>
      <c r="C263" s="179"/>
    </row>
    <row r="264" spans="2:3" hidden="1">
      <c r="B264" s="179"/>
      <c r="C264" s="179"/>
    </row>
    <row r="265" spans="2:3" hidden="1">
      <c r="B265" s="179"/>
      <c r="C265" s="179"/>
    </row>
    <row r="266" spans="2:3" hidden="1">
      <c r="B266" s="179"/>
      <c r="C266" s="179"/>
    </row>
    <row r="267" spans="2:3" hidden="1">
      <c r="B267" s="179"/>
      <c r="C267" s="179"/>
    </row>
    <row r="268" spans="2:3" hidden="1">
      <c r="B268" s="179"/>
      <c r="C268" s="179"/>
    </row>
    <row r="269" spans="2:3" hidden="1">
      <c r="B269" s="179"/>
      <c r="C269" s="179"/>
    </row>
    <row r="270" spans="2:3" hidden="1">
      <c r="B270" s="179"/>
      <c r="C270" s="179"/>
    </row>
    <row r="271" spans="2:3" hidden="1">
      <c r="B271" s="179"/>
      <c r="C271" s="179"/>
    </row>
    <row r="272" spans="2:3" hidden="1">
      <c r="B272" s="179"/>
      <c r="C272" s="179"/>
    </row>
    <row r="273" spans="2:3" hidden="1">
      <c r="B273" s="179"/>
      <c r="C273" s="179"/>
    </row>
    <row r="274" spans="2:3" hidden="1">
      <c r="B274" s="179"/>
      <c r="C274" s="179"/>
    </row>
    <row r="275" spans="2:3" hidden="1">
      <c r="B275" s="179"/>
      <c r="C275" s="179"/>
    </row>
    <row r="276" spans="2:3" hidden="1">
      <c r="B276" s="179"/>
      <c r="C276" s="179"/>
    </row>
    <row r="277" spans="2:3" hidden="1">
      <c r="B277" s="179"/>
      <c r="C277" s="179"/>
    </row>
    <row r="278" spans="2:3" hidden="1">
      <c r="B278" s="179"/>
      <c r="C278" s="179"/>
    </row>
    <row r="279" spans="2:3" hidden="1">
      <c r="B279" s="179"/>
      <c r="C279" s="179"/>
    </row>
    <row r="280" spans="2:3" hidden="1">
      <c r="B280" s="179"/>
      <c r="C280" s="179"/>
    </row>
  </sheetData>
  <sheetProtection algorithmName="SHA-512" hashValue="zcMZMroxLZUWudKi+IWuLJ9pHFAfVrOQaZva+PLktEDHDpOsLNjspsxHgjKbcroMK7zgFQ8hCbNv3evAvA04ug==" saltValue="pKLCVVTlqNXKiACZALbySw==" spinCount="100000" sheet="1" selectLockedCells="1"/>
  <mergeCells count="128">
    <mergeCell ref="A50:A52"/>
    <mergeCell ref="C50:G50"/>
    <mergeCell ref="N116:S116"/>
    <mergeCell ref="C89:G89"/>
    <mergeCell ref="C90:G90"/>
    <mergeCell ref="C91:G91"/>
    <mergeCell ref="A92:K98"/>
    <mergeCell ref="A100:K100"/>
    <mergeCell ref="C85:G85"/>
    <mergeCell ref="A71:B71"/>
    <mergeCell ref="A72:B72"/>
    <mergeCell ref="C72:K72"/>
    <mergeCell ref="A104:B104"/>
    <mergeCell ref="D103:K103"/>
    <mergeCell ref="N117:S127"/>
    <mergeCell ref="A8:F8"/>
    <mergeCell ref="G8:I8"/>
    <mergeCell ref="A13:F13"/>
    <mergeCell ref="G13:I13"/>
    <mergeCell ref="A17:K17"/>
    <mergeCell ref="B19:K19"/>
    <mergeCell ref="A44:F44"/>
    <mergeCell ref="A27:K27"/>
    <mergeCell ref="B28:K28"/>
    <mergeCell ref="B29:K29"/>
    <mergeCell ref="I18:K18"/>
    <mergeCell ref="B18:H18"/>
    <mergeCell ref="J34:K34"/>
    <mergeCell ref="G34:H34"/>
    <mergeCell ref="A34:F34"/>
    <mergeCell ref="N4:S8"/>
    <mergeCell ref="C107:K107"/>
    <mergeCell ref="A108:B108"/>
    <mergeCell ref="A105:B105"/>
    <mergeCell ref="C105:K105"/>
    <mergeCell ref="A106:B106"/>
    <mergeCell ref="C39:D39"/>
    <mergeCell ref="E41:F41"/>
    <mergeCell ref="B3:K3"/>
    <mergeCell ref="A126:K129"/>
    <mergeCell ref="A159:B159"/>
    <mergeCell ref="C159:G159"/>
    <mergeCell ref="A132:K136"/>
    <mergeCell ref="A146:K150"/>
    <mergeCell ref="A153:K156"/>
    <mergeCell ref="A73:B73"/>
    <mergeCell ref="C52:G52"/>
    <mergeCell ref="A87:B91"/>
    <mergeCell ref="C87:G87"/>
    <mergeCell ref="C88:G88"/>
    <mergeCell ref="C57:G57"/>
    <mergeCell ref="C86:G86"/>
    <mergeCell ref="A117:H117"/>
    <mergeCell ref="C54:G54"/>
    <mergeCell ref="G42:J42"/>
    <mergeCell ref="C71:K71"/>
    <mergeCell ref="A118:K123"/>
    <mergeCell ref="I116:J116"/>
    <mergeCell ref="D68:K68"/>
    <mergeCell ref="C69:K69"/>
    <mergeCell ref="C56:G56"/>
    <mergeCell ref="E45:I45"/>
    <mergeCell ref="A2:K2"/>
    <mergeCell ref="E39:F40"/>
    <mergeCell ref="A39:A40"/>
    <mergeCell ref="A188:K188"/>
    <mergeCell ref="E163:G163"/>
    <mergeCell ref="A185:K186"/>
    <mergeCell ref="A9:K11"/>
    <mergeCell ref="A14:K15"/>
    <mergeCell ref="A187:K187"/>
    <mergeCell ref="A22:K25"/>
    <mergeCell ref="A167:B167"/>
    <mergeCell ref="C167:G167"/>
    <mergeCell ref="A168:A169"/>
    <mergeCell ref="E168:G168"/>
    <mergeCell ref="C169:G169"/>
    <mergeCell ref="A170:B170"/>
    <mergeCell ref="C170:G170"/>
    <mergeCell ref="A84:A86"/>
    <mergeCell ref="A30:K32"/>
    <mergeCell ref="A58:K64"/>
    <mergeCell ref="A75:K80"/>
    <mergeCell ref="A69:B69"/>
    <mergeCell ref="C51:G51"/>
    <mergeCell ref="A66:K66"/>
    <mergeCell ref="A184:K184"/>
    <mergeCell ref="A171:A173"/>
    <mergeCell ref="E171:G171"/>
    <mergeCell ref="C172:G172"/>
    <mergeCell ref="B173:C173"/>
    <mergeCell ref="D173:G173"/>
    <mergeCell ref="N2:S2"/>
    <mergeCell ref="N1:S1"/>
    <mergeCell ref="H84:I85"/>
    <mergeCell ref="B4:K4"/>
    <mergeCell ref="A5:K6"/>
    <mergeCell ref="C84:G84"/>
    <mergeCell ref="H50:I51"/>
    <mergeCell ref="B20:H20"/>
    <mergeCell ref="I20:K20"/>
    <mergeCell ref="B21:K21"/>
    <mergeCell ref="E42:F42"/>
    <mergeCell ref="A46:K47"/>
    <mergeCell ref="A70:B70"/>
    <mergeCell ref="C70:K70"/>
    <mergeCell ref="A53:B57"/>
    <mergeCell ref="C53:G53"/>
    <mergeCell ref="A1:K1"/>
    <mergeCell ref="C55:G55"/>
    <mergeCell ref="A183:K183"/>
    <mergeCell ref="C73:K73"/>
    <mergeCell ref="C104:K104"/>
    <mergeCell ref="C106:K106"/>
    <mergeCell ref="C108:K108"/>
    <mergeCell ref="A139:K143"/>
    <mergeCell ref="C161:G161"/>
    <mergeCell ref="D165:G165"/>
    <mergeCell ref="C164:G164"/>
    <mergeCell ref="A163:A165"/>
    <mergeCell ref="A160:A161"/>
    <mergeCell ref="E160:G160"/>
    <mergeCell ref="A181:K182"/>
    <mergeCell ref="B165:C165"/>
    <mergeCell ref="A162:B162"/>
    <mergeCell ref="C162:G162"/>
    <mergeCell ref="A110:K115"/>
    <mergeCell ref="A107:B107"/>
  </mergeCells>
  <phoneticPr fontId="2"/>
  <conditionalFormatting sqref="L1:M9 M10:M79 L10:L83 L84:M1048576">
    <cfRule type="cellIs" dxfId="1" priority="1" operator="equal">
      <formula>"エラー"</formula>
    </cfRule>
  </conditionalFormatting>
  <dataValidations count="8">
    <dataValidation imeMode="off" allowBlank="1" showInputMessage="1" showErrorMessage="1" sqref="C160 E168:G168 C168 E160:G160 J178 I176 G176 B36:B37 H52:H57 H86:H91 E176 C171 E171:G171 D173:G173 J152 E163:G163 C163 D165:G165" xr:uid="{00000000-0002-0000-0100-000000000000}"/>
    <dataValidation imeMode="hiragana" allowBlank="1" showInputMessage="1" showErrorMessage="1" sqref="C164:G164 C161:G162 C159:G159 C172:G172 C169:G170 C167:G167" xr:uid="{00000000-0002-0000-0100-000001000000}"/>
    <dataValidation type="whole" allowBlank="1" showInputMessage="1" showErrorMessage="1" sqref="J52:J57 J86:J91" xr:uid="{00000000-0002-0000-0100-000002000000}">
      <formula1>0</formula1>
      <formula2>59</formula2>
    </dataValidation>
    <dataValidation showInputMessage="1" showErrorMessage="1" sqref="I20:K20 I18:K18 E177:E179" xr:uid="{00000000-0002-0000-0100-000003000000}"/>
    <dataValidation type="whole" showInputMessage="1" showErrorMessage="1" sqref="G177:G179" xr:uid="{00000000-0002-0000-0100-000004000000}">
      <formula1>1</formula1>
      <formula2>12</formula2>
    </dataValidation>
    <dataValidation type="whole" showInputMessage="1" showErrorMessage="1" sqref="I177:I179" xr:uid="{00000000-0002-0000-0100-000005000000}">
      <formula1>1</formula1>
      <formula2>31</formula2>
    </dataValidation>
    <dataValidation type="whole" imeMode="off" allowBlank="1" showInputMessage="1" showErrorMessage="1" sqref="J179" xr:uid="{00000000-0002-0000-0100-000006000000}">
      <formula1>1</formula1>
      <formula2>300</formula2>
    </dataValidation>
    <dataValidation imeMode="on" allowBlank="1" showInputMessage="1" showErrorMessage="1" sqref="C69 C71 B28:K28 C50:G50 C84:G84 C104 C106" xr:uid="{00000000-0002-0000-0100-000007000000}"/>
  </dataValidations>
  <pageMargins left="0.75" right="0.75" top="1" bottom="1" header="0.51200000000000001" footer="0.51200000000000001"/>
  <pageSetup paperSize="9" orientation="portrait" r:id="rId1"/>
  <headerFooter alignWithMargins="0"/>
  <extLst>
    <ext xmlns:x14="http://schemas.microsoft.com/office/spreadsheetml/2009/9/main" uri="{CCE6A557-97BC-4b89-ADB6-D9C93CAAB3DF}">
      <x14:dataValidations xmlns:xm="http://schemas.microsoft.com/office/excel/2006/main" count="7">
        <x14:dataValidation type="list" imeMode="on" allowBlank="1" showInputMessage="1" showErrorMessage="1" xr:uid="{00000000-0002-0000-0100-000008000000}">
          <x14:formula1>
            <xm:f>データ集!$B$133:$B$239</xm:f>
          </x14:formula1>
          <xm:sqref>C108:K108 C73:K73</xm:sqref>
        </x14:dataValidation>
        <x14:dataValidation type="list" imeMode="off" allowBlank="1" showInputMessage="1" showErrorMessage="1" xr:uid="{00000000-0002-0000-0100-000009000000}">
          <x14:formula1>
            <xm:f>データ集!$A$2:$A$6</xm:f>
          </x14:formula1>
          <xm:sqref>J117</xm:sqref>
        </x14:dataValidation>
        <x14:dataValidation type="list" imeMode="off" allowBlank="1" showInputMessage="1" showErrorMessage="1" xr:uid="{00000000-0002-0000-0100-00000A000000}">
          <x14:formula1>
            <xm:f>データ集!$A$10:$A$11</xm:f>
          </x14:formula1>
          <xm:sqref>J13 J125 J131 J145 J138</xm:sqref>
        </x14:dataValidation>
        <x14:dataValidation type="list" imeMode="off" allowBlank="1" showInputMessage="1" showErrorMessage="1" xr:uid="{00000000-0002-0000-0100-00000B000000}">
          <x14:formula1>
            <xm:f>データ集!$A$14:$A$17</xm:f>
          </x14:formula1>
          <xm:sqref>J44</xm:sqref>
        </x14:dataValidation>
        <x14:dataValidation type="list" imeMode="off" allowBlank="1" showInputMessage="1" showErrorMessage="1" xr:uid="{00000000-0002-0000-0100-00000C000000}">
          <x14:formula1>
            <xm:f>データ集!$A$3:$A$6</xm:f>
          </x14:formula1>
          <xm:sqref>J8</xm:sqref>
        </x14:dataValidation>
        <x14:dataValidation type="list" allowBlank="1" showInputMessage="1" showErrorMessage="1" xr:uid="{00000000-0002-0000-0100-00000E000000}">
          <x14:formula1>
            <xm:f>データ集!$B$29:$B$126</xm:f>
          </x14:formula1>
          <xm:sqref>B20:H20</xm:sqref>
        </x14:dataValidation>
        <x14:dataValidation type="list" imeMode="on" allowBlank="1" showInputMessage="1" showErrorMessage="1" xr:uid="{00000000-0002-0000-0100-00000F000000}">
          <x14:formula1>
            <xm:f>データ集!$B$29:$B$126</xm:f>
          </x14:formula1>
          <xm:sqref>B18:H18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B316"/>
  <sheetViews>
    <sheetView showGridLines="0" showZeros="0" topLeftCell="A40" workbookViewId="0">
      <selection activeCell="B9" sqref="B9:H9"/>
    </sheetView>
  </sheetViews>
  <sheetFormatPr defaultColWidth="0" defaultRowHeight="13" zeroHeight="1"/>
  <cols>
    <col min="1" max="1" width="10.90625" style="46" customWidth="1"/>
    <col min="2" max="4" width="9.90625" style="46" bestFit="1" customWidth="1"/>
    <col min="5" max="5" width="9.7265625" style="46" customWidth="1"/>
    <col min="6" max="6" width="9.90625" style="46" customWidth="1"/>
    <col min="7" max="7" width="7.08984375" style="46" customWidth="1"/>
    <col min="8" max="8" width="5.26953125" style="46" customWidth="1"/>
    <col min="9" max="9" width="4" style="46" bestFit="1" customWidth="1"/>
    <col min="10" max="10" width="4.90625" style="46" customWidth="1"/>
    <col min="11" max="11" width="3.453125" style="46" bestFit="1" customWidth="1"/>
    <col min="12" max="13" width="7.26953125" style="50" customWidth="1"/>
    <col min="14" max="18" width="15.7265625" style="46" bestFit="1" customWidth="1"/>
    <col min="19" max="19" width="15.7265625" style="46" customWidth="1"/>
    <col min="20" max="20" width="3" style="46" customWidth="1"/>
    <col min="21" max="21" width="3" style="46" hidden="1" customWidth="1"/>
    <col min="22" max="22" width="31.6328125" style="46" hidden="1" customWidth="1"/>
    <col min="23" max="262" width="7.08984375" style="46" hidden="1" customWidth="1"/>
    <col min="263" max="16384" width="1.08984375" style="46" hidden="1"/>
  </cols>
  <sheetData>
    <row r="1" spans="1:22" s="139" customFormat="1" ht="17" thickBot="1">
      <c r="A1" s="394" t="s">
        <v>944</v>
      </c>
      <c r="B1" s="394"/>
      <c r="C1" s="394"/>
      <c r="D1" s="394"/>
      <c r="E1" s="394"/>
      <c r="F1" s="394"/>
      <c r="G1" s="394"/>
      <c r="H1" s="394"/>
      <c r="I1" s="394"/>
      <c r="J1" s="394"/>
      <c r="K1" s="394"/>
      <c r="L1" s="47"/>
      <c r="M1" s="47"/>
      <c r="N1" s="300" t="s">
        <v>943</v>
      </c>
      <c r="O1" s="300"/>
      <c r="P1" s="300"/>
      <c r="Q1" s="300"/>
      <c r="R1" s="300"/>
      <c r="S1" s="300"/>
    </row>
    <row r="2" spans="1:22" s="139" customFormat="1">
      <c r="A2" s="328" t="s">
        <v>894</v>
      </c>
      <c r="B2" s="329"/>
      <c r="C2" s="329"/>
      <c r="D2" s="329"/>
      <c r="E2" s="329"/>
      <c r="F2" s="329"/>
      <c r="G2" s="329"/>
      <c r="H2" s="329"/>
      <c r="I2" s="329"/>
      <c r="J2" s="329"/>
      <c r="K2" s="330"/>
      <c r="L2" s="48"/>
      <c r="M2" s="48"/>
      <c r="N2" s="299" t="s">
        <v>905</v>
      </c>
      <c r="O2" s="299"/>
      <c r="P2" s="299"/>
      <c r="Q2" s="299"/>
      <c r="R2" s="299"/>
      <c r="S2" s="299"/>
      <c r="T2" s="45"/>
      <c r="U2" s="45"/>
      <c r="V2" s="45"/>
    </row>
    <row r="3" spans="1:22" s="139" customFormat="1">
      <c r="A3" s="140"/>
      <c r="B3" s="305" t="s">
        <v>0</v>
      </c>
      <c r="C3" s="306"/>
      <c r="D3" s="306"/>
      <c r="E3" s="306"/>
      <c r="F3" s="306"/>
      <c r="G3" s="306"/>
      <c r="H3" s="306"/>
      <c r="I3" s="306"/>
      <c r="J3" s="306"/>
      <c r="K3" s="307"/>
      <c r="L3" s="48"/>
      <c r="M3" s="48"/>
      <c r="N3" s="395"/>
      <c r="O3" s="395"/>
      <c r="P3" s="395"/>
      <c r="Q3" s="395"/>
      <c r="R3" s="395"/>
      <c r="S3" s="395"/>
      <c r="T3" s="45"/>
      <c r="U3" s="45"/>
      <c r="V3"/>
    </row>
    <row r="4" spans="1:22" s="139" customFormat="1">
      <c r="A4" s="141"/>
      <c r="B4" s="305" t="s">
        <v>1</v>
      </c>
      <c r="C4" s="306"/>
      <c r="D4" s="306"/>
      <c r="E4" s="306"/>
      <c r="F4" s="306"/>
      <c r="G4" s="306"/>
      <c r="H4" s="306"/>
      <c r="I4" s="306"/>
      <c r="J4" s="306"/>
      <c r="K4" s="307"/>
      <c r="L4" s="48"/>
      <c r="M4" s="48"/>
      <c r="N4" s="377" t="s">
        <v>725</v>
      </c>
      <c r="O4" s="377"/>
      <c r="P4" s="377"/>
      <c r="Q4" s="377"/>
      <c r="R4" s="377"/>
      <c r="S4" s="377"/>
      <c r="T4" s="45"/>
      <c r="U4" s="45"/>
      <c r="V4" s="45"/>
    </row>
    <row r="5" spans="1:22" s="139" customFormat="1">
      <c r="A5" s="308" t="s">
        <v>171</v>
      </c>
      <c r="B5" s="309"/>
      <c r="C5" s="309"/>
      <c r="D5" s="309"/>
      <c r="E5" s="309"/>
      <c r="F5" s="309"/>
      <c r="G5" s="309"/>
      <c r="H5" s="309"/>
      <c r="I5" s="309"/>
      <c r="J5" s="309"/>
      <c r="K5" s="310"/>
      <c r="L5" s="49" t="s">
        <v>109</v>
      </c>
      <c r="M5" s="49"/>
      <c r="N5" s="377"/>
      <c r="O5" s="377"/>
      <c r="P5" s="377"/>
      <c r="Q5" s="377"/>
      <c r="R5" s="377"/>
      <c r="S5" s="377"/>
      <c r="T5" s="142"/>
      <c r="U5" s="142"/>
      <c r="V5"/>
    </row>
    <row r="6" spans="1:22" s="139" customFormat="1" ht="15" customHeight="1" thickBot="1">
      <c r="A6" s="311"/>
      <c r="B6" s="312"/>
      <c r="C6" s="312"/>
      <c r="D6" s="312"/>
      <c r="E6" s="312"/>
      <c r="F6" s="312"/>
      <c r="G6" s="312"/>
      <c r="H6" s="312"/>
      <c r="I6" s="312"/>
      <c r="J6" s="312"/>
      <c r="K6" s="313"/>
      <c r="L6" s="49" t="s">
        <v>110</v>
      </c>
      <c r="M6" s="49"/>
      <c r="N6" s="377"/>
      <c r="O6" s="377"/>
      <c r="P6" s="377"/>
      <c r="Q6" s="377"/>
      <c r="R6" s="377"/>
      <c r="S6" s="377"/>
      <c r="T6" s="45"/>
      <c r="U6" s="45"/>
      <c r="V6" s="45"/>
    </row>
    <row r="7" spans="1:22" s="139" customFormat="1">
      <c r="A7" s="143"/>
      <c r="B7" s="143"/>
      <c r="C7" s="143"/>
      <c r="D7" s="143"/>
      <c r="E7" s="143"/>
      <c r="F7" s="143"/>
      <c r="G7" s="143"/>
      <c r="H7" s="143"/>
      <c r="I7" s="143"/>
      <c r="J7" s="143"/>
      <c r="K7" s="143"/>
      <c r="L7" s="50"/>
      <c r="M7" s="50"/>
      <c r="N7" s="377"/>
      <c r="O7" s="377"/>
      <c r="P7" s="377"/>
      <c r="Q7" s="377"/>
      <c r="R7" s="377"/>
      <c r="S7" s="377"/>
      <c r="T7" s="45"/>
      <c r="U7" s="45"/>
      <c r="V7"/>
    </row>
    <row r="8" spans="1:22" s="139" customFormat="1">
      <c r="A8" s="375" t="s">
        <v>871</v>
      </c>
      <c r="B8" s="375"/>
      <c r="C8" s="375"/>
      <c r="D8" s="375"/>
      <c r="E8" s="375"/>
      <c r="F8" s="375"/>
      <c r="G8" s="375"/>
      <c r="H8" s="375"/>
      <c r="I8" s="375"/>
      <c r="J8" s="375"/>
      <c r="K8" s="375"/>
      <c r="L8" s="52"/>
      <c r="M8" s="52"/>
      <c r="N8" s="377"/>
      <c r="O8" s="377"/>
      <c r="P8" s="377"/>
      <c r="Q8" s="377"/>
      <c r="R8" s="377"/>
      <c r="S8" s="377"/>
      <c r="T8" s="45"/>
      <c r="U8" s="45"/>
      <c r="V8"/>
    </row>
    <row r="9" spans="1:22" s="139" customFormat="1" ht="13.5" customHeight="1">
      <c r="A9" s="145" t="s">
        <v>4</v>
      </c>
      <c r="B9" s="339"/>
      <c r="C9" s="340"/>
      <c r="D9" s="340"/>
      <c r="E9" s="340"/>
      <c r="F9" s="340"/>
      <c r="G9" s="340"/>
      <c r="H9" s="341"/>
      <c r="I9" s="267" t="str">
        <f>IF(B9="","",VLOOKUP(B9,データ集!$B$27:$D$127,3,FALSE))</f>
        <v/>
      </c>
      <c r="J9" s="268"/>
      <c r="K9" s="269"/>
      <c r="L9" s="48" t="str">
        <f>IF(B9="","要入力","ＯＫ")</f>
        <v>要入力</v>
      </c>
      <c r="M9" s="48"/>
      <c r="T9" s="45"/>
      <c r="U9" s="45"/>
      <c r="V9" s="45"/>
    </row>
    <row r="10" spans="1:22" s="139" customFormat="1">
      <c r="A10" s="146" t="s">
        <v>31</v>
      </c>
      <c r="B10" s="276" t="str">
        <f>IF(B9="","",VLOOKUP(B9,データ集!$B$27:$D$127,2,FALSE))</f>
        <v/>
      </c>
      <c r="C10" s="277"/>
      <c r="D10" s="277"/>
      <c r="E10" s="277"/>
      <c r="F10" s="277"/>
      <c r="G10" s="277"/>
      <c r="H10" s="277"/>
      <c r="I10" s="277"/>
      <c r="J10" s="277"/>
      <c r="K10" s="278"/>
      <c r="L10" s="48" t="str">
        <f>IF(B10="","要入力","ＯＫ")</f>
        <v>要入力</v>
      </c>
      <c r="M10" s="249">
        <v>1</v>
      </c>
      <c r="N10" s="181"/>
      <c r="O10" s="248" t="str">
        <f>IF(N10="","",IF(LEN(N10)-LEN(SUBSTITUTE(N10,"　",""))=1,"ＯＫ","エラー：姓と名の間に全角スペース"))</f>
        <v/>
      </c>
      <c r="S10" s="185" t="s">
        <v>729</v>
      </c>
      <c r="T10" s="45"/>
      <c r="U10" s="45"/>
      <c r="V10"/>
    </row>
    <row r="11" spans="1:22" s="139" customFormat="1">
      <c r="A11" s="145" t="s">
        <v>4</v>
      </c>
      <c r="B11" s="292"/>
      <c r="C11" s="293"/>
      <c r="D11" s="293"/>
      <c r="E11" s="293"/>
      <c r="F11" s="293"/>
      <c r="G11" s="293"/>
      <c r="H11" s="294"/>
      <c r="I11" s="267" t="str">
        <f>IF(B11="","",VLOOKUP(B11,データ集!$B$27:$D$127,3,FALSE))</f>
        <v/>
      </c>
      <c r="J11" s="268"/>
      <c r="K11" s="269"/>
      <c r="L11" s="48"/>
      <c r="M11" s="249">
        <v>2</v>
      </c>
      <c r="N11" s="182"/>
      <c r="O11" s="248" t="str">
        <f t="shared" ref="O11:O74" si="0">IF(N11="","",IF(LEN(N11)-LEN(SUBSTITUTE(N11,"　",""))=1,"ＯＫ","エラー：姓と名の間に全角スペース"))</f>
        <v/>
      </c>
      <c r="S11" s="185" t="s">
        <v>727</v>
      </c>
      <c r="T11" s="45"/>
      <c r="U11" s="45"/>
      <c r="V11" s="45"/>
    </row>
    <row r="12" spans="1:22" s="139" customFormat="1">
      <c r="A12" s="146" t="s">
        <v>31</v>
      </c>
      <c r="B12" s="276" t="str">
        <f>IF(B11="","",VLOOKUP(B11,データ集!$B$27:$D$125,2,FALSE))</f>
        <v/>
      </c>
      <c r="C12" s="277"/>
      <c r="D12" s="277"/>
      <c r="E12" s="277"/>
      <c r="F12" s="277"/>
      <c r="G12" s="277"/>
      <c r="H12" s="277"/>
      <c r="I12" s="277"/>
      <c r="J12" s="277"/>
      <c r="K12" s="278"/>
      <c r="L12" s="48"/>
      <c r="M12" s="249">
        <v>3</v>
      </c>
      <c r="N12" s="182"/>
      <c r="O12" s="248" t="str">
        <f t="shared" si="0"/>
        <v/>
      </c>
      <c r="S12" s="185" t="s">
        <v>726</v>
      </c>
      <c r="T12" s="45"/>
      <c r="U12" s="45"/>
      <c r="V12" s="45"/>
    </row>
    <row r="13" spans="1:22" s="139" customFormat="1">
      <c r="A13" s="346" t="s">
        <v>885</v>
      </c>
      <c r="B13" s="346"/>
      <c r="C13" s="346"/>
      <c r="D13" s="346"/>
      <c r="E13" s="346"/>
      <c r="F13" s="346"/>
      <c r="G13" s="346"/>
      <c r="H13" s="346"/>
      <c r="I13" s="346"/>
      <c r="J13" s="346"/>
      <c r="K13" s="346"/>
      <c r="L13" s="51"/>
      <c r="M13" s="250">
        <v>4</v>
      </c>
      <c r="N13" s="182"/>
      <c r="O13" s="248" t="str">
        <f t="shared" si="0"/>
        <v/>
      </c>
      <c r="S13" s="185" t="s">
        <v>730</v>
      </c>
      <c r="T13" s="45"/>
      <c r="U13" s="45"/>
      <c r="V13"/>
    </row>
    <row r="14" spans="1:22" s="139" customFormat="1" ht="13.5" customHeight="1">
      <c r="A14" s="265"/>
      <c r="B14" s="265"/>
      <c r="C14" s="265"/>
      <c r="D14" s="265"/>
      <c r="E14" s="265"/>
      <c r="F14" s="265"/>
      <c r="G14" s="265"/>
      <c r="H14" s="265"/>
      <c r="I14" s="265"/>
      <c r="J14" s="265"/>
      <c r="K14" s="265"/>
      <c r="L14" s="51"/>
      <c r="M14" s="250">
        <v>5</v>
      </c>
      <c r="N14" s="182"/>
      <c r="O14" s="248" t="str">
        <f t="shared" si="0"/>
        <v/>
      </c>
      <c r="S14" s="185" t="s">
        <v>728</v>
      </c>
      <c r="T14" s="45"/>
      <c r="U14" s="45"/>
      <c r="V14"/>
    </row>
    <row r="15" spans="1:22" s="139" customFormat="1">
      <c r="A15" s="265"/>
      <c r="B15" s="265"/>
      <c r="C15" s="265"/>
      <c r="D15" s="265"/>
      <c r="E15" s="265"/>
      <c r="F15" s="265"/>
      <c r="G15" s="265"/>
      <c r="H15" s="265"/>
      <c r="I15" s="265"/>
      <c r="J15" s="265"/>
      <c r="K15" s="265"/>
      <c r="L15" s="51"/>
      <c r="M15" s="250">
        <v>6</v>
      </c>
      <c r="N15" s="182"/>
      <c r="O15" s="248" t="str">
        <f t="shared" si="0"/>
        <v/>
      </c>
      <c r="S15" s="185" t="s">
        <v>731</v>
      </c>
      <c r="T15" s="45"/>
      <c r="U15" s="45"/>
      <c r="V15" s="45"/>
    </row>
    <row r="16" spans="1:22" s="139" customFormat="1">
      <c r="A16" s="265"/>
      <c r="B16" s="265"/>
      <c r="C16" s="265"/>
      <c r="D16" s="265"/>
      <c r="E16" s="265"/>
      <c r="F16" s="265"/>
      <c r="G16" s="265"/>
      <c r="H16" s="265"/>
      <c r="I16" s="265"/>
      <c r="J16" s="265"/>
      <c r="K16" s="265"/>
      <c r="L16" s="51"/>
      <c r="M16" s="250">
        <v>7</v>
      </c>
      <c r="N16" s="182"/>
      <c r="O16" s="248" t="str">
        <f t="shared" si="0"/>
        <v/>
      </c>
      <c r="S16" s="185" t="s">
        <v>732</v>
      </c>
      <c r="T16" s="45"/>
      <c r="U16" s="45"/>
      <c r="V16"/>
    </row>
    <row r="17" spans="1:22" s="139" customFormat="1" ht="13.5" customHeight="1">
      <c r="A17" s="147"/>
      <c r="B17" s="147"/>
      <c r="C17" s="147"/>
      <c r="D17" s="147"/>
      <c r="E17" s="147"/>
      <c r="F17" s="147"/>
      <c r="G17" s="147"/>
      <c r="H17" s="147"/>
      <c r="I17" s="147"/>
      <c r="J17" s="147"/>
      <c r="K17" s="147"/>
      <c r="L17" s="48"/>
      <c r="M17" s="249">
        <v>8</v>
      </c>
      <c r="N17" s="182"/>
      <c r="O17" s="248" t="str">
        <f t="shared" si="0"/>
        <v/>
      </c>
      <c r="S17" s="185" t="s">
        <v>903</v>
      </c>
      <c r="T17" s="45"/>
      <c r="U17" s="45"/>
      <c r="V17" s="45"/>
    </row>
    <row r="18" spans="1:22" s="139" customFormat="1">
      <c r="A18" s="375" t="s">
        <v>872</v>
      </c>
      <c r="B18" s="375"/>
      <c r="C18" s="375"/>
      <c r="D18" s="375"/>
      <c r="E18" s="375"/>
      <c r="F18" s="375"/>
      <c r="G18" s="375"/>
      <c r="H18" s="375"/>
      <c r="I18" s="375"/>
      <c r="J18" s="375"/>
      <c r="K18" s="375"/>
      <c r="L18" s="52"/>
      <c r="M18" s="249">
        <v>9</v>
      </c>
      <c r="N18" s="182"/>
      <c r="O18" s="248" t="str">
        <f t="shared" si="0"/>
        <v/>
      </c>
      <c r="S18" s="185" t="s">
        <v>902</v>
      </c>
      <c r="T18" s="45"/>
      <c r="U18" s="45"/>
      <c r="V18"/>
    </row>
    <row r="19" spans="1:22" s="139" customFormat="1">
      <c r="A19" s="145" t="s">
        <v>5</v>
      </c>
      <c r="B19" s="286"/>
      <c r="C19" s="286"/>
      <c r="D19" s="286"/>
      <c r="E19" s="286"/>
      <c r="F19" s="286"/>
      <c r="G19" s="286"/>
      <c r="H19" s="286"/>
      <c r="I19" s="286"/>
      <c r="J19" s="286"/>
      <c r="K19" s="286"/>
      <c r="L19" s="48" t="str">
        <f>IF(B19="","要入力","ＯＫ")</f>
        <v>要入力</v>
      </c>
      <c r="M19" s="249">
        <v>10</v>
      </c>
      <c r="N19" s="182"/>
      <c r="O19" s="248" t="str">
        <f t="shared" si="0"/>
        <v/>
      </c>
      <c r="T19" s="45"/>
      <c r="U19" s="45"/>
      <c r="V19"/>
    </row>
    <row r="20" spans="1:22" s="139" customFormat="1">
      <c r="A20" s="146" t="s">
        <v>643</v>
      </c>
      <c r="B20" s="286" t="str">
        <f>PHONETIC(B19)</f>
        <v/>
      </c>
      <c r="C20" s="286"/>
      <c r="D20" s="286"/>
      <c r="E20" s="286"/>
      <c r="F20" s="286"/>
      <c r="G20" s="286"/>
      <c r="H20" s="286"/>
      <c r="I20" s="286"/>
      <c r="J20" s="286"/>
      <c r="K20" s="286"/>
      <c r="L20" s="48" t="str">
        <f>IF(B20="","要入力","ＯＫ")</f>
        <v>要入力</v>
      </c>
      <c r="M20" s="249">
        <v>11</v>
      </c>
      <c r="N20" s="182"/>
      <c r="O20" s="248" t="str">
        <f t="shared" si="0"/>
        <v/>
      </c>
      <c r="S20" s="45"/>
      <c r="T20" s="45"/>
      <c r="U20" s="45"/>
      <c r="V20"/>
    </row>
    <row r="21" spans="1:22" s="139" customFormat="1">
      <c r="A21" s="348" t="s">
        <v>105</v>
      </c>
      <c r="B21" s="348"/>
      <c r="C21" s="348"/>
      <c r="D21" s="348"/>
      <c r="E21" s="348"/>
      <c r="F21" s="348"/>
      <c r="G21" s="348"/>
      <c r="H21" s="348"/>
      <c r="I21" s="348"/>
      <c r="J21" s="348"/>
      <c r="K21" s="348"/>
      <c r="L21" s="51"/>
      <c r="M21" s="250">
        <v>12</v>
      </c>
      <c r="N21" s="182"/>
      <c r="O21" s="248" t="str">
        <f t="shared" si="0"/>
        <v/>
      </c>
      <c r="P21" s="45"/>
      <c r="Q21" s="45"/>
      <c r="R21" s="45"/>
      <c r="S21" s="45"/>
      <c r="T21" s="45"/>
      <c r="U21" s="45"/>
      <c r="V21"/>
    </row>
    <row r="22" spans="1:22" s="139" customFormat="1" ht="14.25" customHeight="1">
      <c r="A22" s="266"/>
      <c r="B22" s="266"/>
      <c r="C22" s="266"/>
      <c r="D22" s="266"/>
      <c r="E22" s="266"/>
      <c r="F22" s="266"/>
      <c r="G22" s="266"/>
      <c r="H22" s="266"/>
      <c r="I22" s="266"/>
      <c r="J22" s="266"/>
      <c r="K22" s="266"/>
      <c r="L22" s="51"/>
      <c r="M22" s="250">
        <v>13</v>
      </c>
      <c r="N22" s="182"/>
      <c r="O22" s="248" t="str">
        <f t="shared" si="0"/>
        <v/>
      </c>
      <c r="P22" s="45"/>
      <c r="Q22" s="45"/>
      <c r="R22" s="45"/>
      <c r="S22" s="45"/>
      <c r="T22" s="45"/>
      <c r="U22" s="45"/>
      <c r="V22"/>
    </row>
    <row r="23" spans="1:22" s="139" customFormat="1">
      <c r="A23" s="266"/>
      <c r="B23" s="266"/>
      <c r="C23" s="266"/>
      <c r="D23" s="266"/>
      <c r="E23" s="266"/>
      <c r="F23" s="266"/>
      <c r="G23" s="266"/>
      <c r="H23" s="266"/>
      <c r="I23" s="266"/>
      <c r="J23" s="266"/>
      <c r="K23" s="266"/>
      <c r="L23" s="51"/>
      <c r="M23" s="250">
        <v>14</v>
      </c>
      <c r="N23" s="182"/>
      <c r="O23" s="248" t="str">
        <f t="shared" si="0"/>
        <v/>
      </c>
      <c r="P23" s="45"/>
      <c r="Q23" s="45"/>
      <c r="R23" s="45"/>
      <c r="S23" s="45"/>
      <c r="T23" s="45"/>
      <c r="U23" s="45"/>
      <c r="V23" s="45"/>
    </row>
    <row r="24" spans="1:22" s="139" customFormat="1">
      <c r="A24" s="147"/>
      <c r="B24" s="147"/>
      <c r="C24" s="147"/>
      <c r="D24" s="147"/>
      <c r="E24" s="147"/>
      <c r="F24" s="147"/>
      <c r="G24" s="147"/>
      <c r="H24" s="147"/>
      <c r="I24" s="147"/>
      <c r="J24" s="147"/>
      <c r="K24" s="148"/>
      <c r="L24" s="48"/>
      <c r="M24" s="249">
        <v>15</v>
      </c>
      <c r="N24" s="182"/>
      <c r="O24" s="248" t="str">
        <f t="shared" si="0"/>
        <v/>
      </c>
      <c r="P24" s="45"/>
      <c r="Q24" s="45"/>
      <c r="R24" s="45"/>
      <c r="S24" s="45"/>
      <c r="T24" s="45"/>
      <c r="U24" s="45"/>
      <c r="V24" s="45"/>
    </row>
    <row r="25" spans="1:22" s="139" customFormat="1" ht="14">
      <c r="A25" s="352" t="s">
        <v>873</v>
      </c>
      <c r="B25" s="352"/>
      <c r="C25" s="352"/>
      <c r="D25" s="352"/>
      <c r="E25" s="352"/>
      <c r="F25" s="352"/>
      <c r="G25" s="376" t="s">
        <v>229</v>
      </c>
      <c r="H25" s="376"/>
      <c r="I25" s="67">
        <v>65</v>
      </c>
      <c r="J25" s="352" t="s">
        <v>228</v>
      </c>
      <c r="K25" s="352"/>
      <c r="L25" s="52"/>
      <c r="M25" s="249">
        <v>16</v>
      </c>
      <c r="N25" s="182"/>
      <c r="O25" s="248" t="str">
        <f t="shared" si="0"/>
        <v/>
      </c>
      <c r="P25" s="45"/>
      <c r="Q25" s="45"/>
      <c r="R25" s="45"/>
      <c r="S25" s="45"/>
      <c r="T25" s="45"/>
      <c r="U25" s="45"/>
      <c r="V25"/>
    </row>
    <row r="26" spans="1:22" s="139" customFormat="1">
      <c r="A26" s="146" t="s">
        <v>874</v>
      </c>
      <c r="B26" s="195">
        <f>COUNTA(N10:N74)</f>
        <v>0</v>
      </c>
      <c r="C26" s="187" t="s">
        <v>816</v>
      </c>
      <c r="D26" s="149"/>
      <c r="E26" s="150"/>
      <c r="F26" s="150"/>
      <c r="G26" s="150"/>
      <c r="H26" s="150"/>
      <c r="I26" s="199"/>
      <c r="J26" s="200" t="s">
        <v>820</v>
      </c>
      <c r="K26" s="150"/>
      <c r="L26" s="48" t="str">
        <f>IF(B26=0,"要名簿","ＯＫ")</f>
        <v>要名簿</v>
      </c>
      <c r="M26" s="249">
        <v>17</v>
      </c>
      <c r="N26" s="182"/>
      <c r="O26" s="248" t="str">
        <f t="shared" si="0"/>
        <v/>
      </c>
      <c r="P26" s="45"/>
      <c r="Q26" s="45"/>
      <c r="R26" s="45"/>
      <c r="S26" s="45"/>
      <c r="T26" s="45"/>
      <c r="U26" s="45"/>
      <c r="V26"/>
    </row>
    <row r="27" spans="1:22" s="139" customFormat="1">
      <c r="A27" s="146" t="s">
        <v>813</v>
      </c>
      <c r="B27" s="194"/>
      <c r="C27" s="187" t="s">
        <v>818</v>
      </c>
      <c r="D27" s="189"/>
      <c r="E27" s="188"/>
      <c r="F27" s="188"/>
      <c r="G27" s="188"/>
      <c r="H27" s="189"/>
      <c r="I27" s="189"/>
      <c r="J27" s="200" t="s">
        <v>809</v>
      </c>
      <c r="K27" s="188"/>
      <c r="L27" s="48" t="str">
        <f>IF(B27="","要入力","ＯＫ")</f>
        <v>要入力</v>
      </c>
      <c r="M27" s="249">
        <v>18</v>
      </c>
      <c r="N27" s="182"/>
      <c r="O27" s="248" t="str">
        <f t="shared" si="0"/>
        <v/>
      </c>
      <c r="P27" s="45"/>
      <c r="Q27" s="45"/>
      <c r="R27" s="45"/>
      <c r="S27" s="45"/>
      <c r="T27" s="45"/>
      <c r="U27" s="45"/>
      <c r="V27" s="45"/>
    </row>
    <row r="28" spans="1:22" s="139" customFormat="1" ht="13.5" thickBot="1">
      <c r="A28" s="63"/>
      <c r="B28" s="64"/>
      <c r="C28" s="65"/>
      <c r="D28" s="65"/>
      <c r="E28" s="65"/>
      <c r="F28" s="65"/>
      <c r="G28" s="65"/>
      <c r="H28" s="65"/>
      <c r="I28" s="65"/>
      <c r="J28" s="65"/>
      <c r="K28" s="65"/>
      <c r="L28" s="48"/>
      <c r="M28" s="249">
        <v>19</v>
      </c>
      <c r="N28" s="182"/>
      <c r="O28" s="248" t="str">
        <f t="shared" si="0"/>
        <v/>
      </c>
      <c r="P28" s="45"/>
      <c r="Q28" s="45"/>
      <c r="R28" s="45"/>
      <c r="S28" s="45"/>
      <c r="T28" s="45"/>
      <c r="U28" s="45"/>
      <c r="V28"/>
    </row>
    <row r="29" spans="1:22" s="139" customFormat="1">
      <c r="A29" s="335"/>
      <c r="B29" s="396" t="s">
        <v>149</v>
      </c>
      <c r="C29" s="383" t="s">
        <v>150</v>
      </c>
      <c r="D29" s="384"/>
      <c r="E29" s="331" t="s">
        <v>807</v>
      </c>
      <c r="F29" s="332"/>
      <c r="H29" s="65"/>
      <c r="K29" s="48"/>
      <c r="M29" s="251">
        <v>20</v>
      </c>
      <c r="N29" s="182"/>
      <c r="O29" s="248" t="str">
        <f t="shared" si="0"/>
        <v/>
      </c>
      <c r="P29" s="45"/>
      <c r="Q29" s="45"/>
      <c r="R29" s="45"/>
      <c r="S29" s="45"/>
      <c r="T29" s="45"/>
      <c r="U29"/>
    </row>
    <row r="30" spans="1:22" s="139" customFormat="1" ht="13.5" thickBot="1">
      <c r="A30" s="336"/>
      <c r="B30" s="397"/>
      <c r="C30" s="192" t="s">
        <v>814</v>
      </c>
      <c r="D30" s="192" t="s">
        <v>815</v>
      </c>
      <c r="E30" s="333"/>
      <c r="F30" s="334"/>
      <c r="H30" s="65"/>
      <c r="K30" s="48"/>
      <c r="M30" s="251">
        <v>21</v>
      </c>
      <c r="N30" s="182"/>
      <c r="O30" s="248" t="str">
        <f t="shared" si="0"/>
        <v/>
      </c>
      <c r="T30" s="45"/>
      <c r="U30" s="45"/>
    </row>
    <row r="31" spans="1:22" s="139" customFormat="1">
      <c r="A31" s="191" t="s">
        <v>810</v>
      </c>
      <c r="B31" s="245"/>
      <c r="C31" s="196">
        <f>B26</f>
        <v>0</v>
      </c>
      <c r="D31" s="196">
        <f>B27</f>
        <v>0</v>
      </c>
      <c r="E31" s="385"/>
      <c r="F31" s="386"/>
      <c r="M31" s="251">
        <v>22</v>
      </c>
      <c r="N31" s="182"/>
      <c r="O31" s="248" t="str">
        <f t="shared" si="0"/>
        <v/>
      </c>
      <c r="T31" s="45"/>
      <c r="U31" s="45"/>
    </row>
    <row r="32" spans="1:22" s="139" customFormat="1" ht="13.5" thickBot="1">
      <c r="A32" s="190" t="s">
        <v>151</v>
      </c>
      <c r="B32" s="197">
        <f>10000</f>
        <v>10000</v>
      </c>
      <c r="C32" s="197">
        <f>C31*1000</f>
        <v>0</v>
      </c>
      <c r="D32" s="197">
        <f>D31*800</f>
        <v>0</v>
      </c>
      <c r="E32" s="317">
        <f>SUM(B32:D32)</f>
        <v>10000</v>
      </c>
      <c r="F32" s="318"/>
      <c r="G32" s="358" t="s">
        <v>152</v>
      </c>
      <c r="H32" s="358"/>
      <c r="I32" s="358"/>
      <c r="J32" s="358"/>
      <c r="M32" s="251">
        <v>23</v>
      </c>
      <c r="N32" s="182"/>
      <c r="O32" s="248" t="str">
        <f t="shared" si="0"/>
        <v/>
      </c>
      <c r="T32" s="45"/>
      <c r="U32"/>
    </row>
    <row r="33" spans="1:22" s="139" customFormat="1">
      <c r="A33" s="63"/>
      <c r="B33" s="64"/>
      <c r="C33" s="64"/>
      <c r="D33" s="65"/>
      <c r="E33" s="65"/>
      <c r="F33" s="65"/>
      <c r="G33" s="65"/>
      <c r="H33" s="65"/>
      <c r="I33" s="65"/>
      <c r="J33" s="65"/>
      <c r="K33" s="65"/>
      <c r="L33" s="52"/>
      <c r="M33" s="249">
        <v>24</v>
      </c>
      <c r="N33" s="182"/>
      <c r="O33" s="248" t="str">
        <f t="shared" si="0"/>
        <v/>
      </c>
      <c r="T33" s="45"/>
      <c r="U33" s="45"/>
      <c r="V33" s="45"/>
    </row>
    <row r="34" spans="1:22" s="139" customFormat="1">
      <c r="A34" s="154" t="s">
        <v>876</v>
      </c>
      <c r="B34" s="143"/>
      <c r="C34" s="143"/>
      <c r="D34" s="143"/>
      <c r="E34" s="143"/>
      <c r="F34" s="143"/>
      <c r="G34" s="143"/>
      <c r="H34" s="143"/>
      <c r="I34" s="143"/>
      <c r="J34" s="143"/>
      <c r="L34" s="50"/>
      <c r="M34" s="251">
        <v>25</v>
      </c>
      <c r="N34" s="182"/>
      <c r="O34" s="248" t="str">
        <f t="shared" si="0"/>
        <v/>
      </c>
      <c r="T34" s="45"/>
      <c r="U34" s="45"/>
      <c r="V34"/>
    </row>
    <row r="35" spans="1:22" s="139" customFormat="1">
      <c r="A35" s="322" t="s">
        <v>8</v>
      </c>
      <c r="B35" s="155" t="s">
        <v>9</v>
      </c>
      <c r="C35" s="387"/>
      <c r="D35" s="350"/>
      <c r="E35" s="350"/>
      <c r="F35" s="350"/>
      <c r="G35" s="351"/>
      <c r="H35" s="301" t="s">
        <v>10</v>
      </c>
      <c r="I35" s="302"/>
      <c r="J35" s="156"/>
      <c r="K35" s="148"/>
      <c r="L35" s="48" t="str">
        <f>IF(C35="","要入力","ＯＫ")</f>
        <v>要入力</v>
      </c>
      <c r="M35" s="249">
        <v>26</v>
      </c>
      <c r="N35" s="182"/>
      <c r="O35" s="248" t="str">
        <f t="shared" si="0"/>
        <v/>
      </c>
      <c r="T35" s="45"/>
      <c r="U35" s="45"/>
      <c r="V35"/>
    </row>
    <row r="36" spans="1:22" s="139" customFormat="1">
      <c r="A36" s="322"/>
      <c r="B36" s="155" t="s">
        <v>31</v>
      </c>
      <c r="C36" s="349" t="str">
        <f>PHONETIC(C35)</f>
        <v/>
      </c>
      <c r="D36" s="350"/>
      <c r="E36" s="350"/>
      <c r="F36" s="350"/>
      <c r="G36" s="351"/>
      <c r="H36" s="303"/>
      <c r="I36" s="304"/>
      <c r="J36" s="156"/>
      <c r="K36" s="148"/>
      <c r="L36" s="48" t="str">
        <f>IF(C36="","要入力","ＯＫ")</f>
        <v>要入力</v>
      </c>
      <c r="M36" s="249">
        <v>27</v>
      </c>
      <c r="N36" s="182"/>
      <c r="O36" s="248" t="str">
        <f t="shared" si="0"/>
        <v/>
      </c>
      <c r="P36" s="45"/>
      <c r="Q36" s="45"/>
      <c r="R36" s="45"/>
      <c r="S36" s="45"/>
      <c r="T36" s="45"/>
      <c r="U36" s="45"/>
      <c r="V36" s="45"/>
    </row>
    <row r="37" spans="1:22" s="139" customFormat="1">
      <c r="A37" s="322"/>
      <c r="B37" s="155" t="s">
        <v>11</v>
      </c>
      <c r="C37" s="314"/>
      <c r="D37" s="315"/>
      <c r="E37" s="315"/>
      <c r="F37" s="315"/>
      <c r="G37" s="316"/>
      <c r="H37" s="244"/>
      <c r="I37" s="157" t="s">
        <v>12</v>
      </c>
      <c r="J37" s="158"/>
      <c r="K37" s="63"/>
      <c r="L37" s="48" t="str">
        <f>IF(H37="","要入力",IF(H37&lt;12,"ＯＫ","エラー"))</f>
        <v>要入力</v>
      </c>
      <c r="M37" s="249">
        <v>28</v>
      </c>
      <c r="N37" s="182"/>
      <c r="O37" s="248" t="str">
        <f t="shared" si="0"/>
        <v/>
      </c>
      <c r="P37" s="45"/>
      <c r="Q37" s="45"/>
      <c r="R37" s="45"/>
      <c r="S37" s="45"/>
      <c r="T37" s="45"/>
      <c r="U37" s="45"/>
      <c r="V37" s="45"/>
    </row>
    <row r="38" spans="1:22" s="139" customFormat="1">
      <c r="A38" s="321" t="s">
        <v>13</v>
      </c>
      <c r="B38" s="322"/>
      <c r="C38" s="323"/>
      <c r="D38" s="324"/>
      <c r="E38" s="324"/>
      <c r="F38" s="324"/>
      <c r="G38" s="324"/>
      <c r="H38" s="131"/>
      <c r="I38" s="159" t="s">
        <v>12</v>
      </c>
      <c r="J38" s="158"/>
      <c r="K38" s="63"/>
      <c r="L38" s="48"/>
      <c r="M38" s="249">
        <v>29</v>
      </c>
      <c r="N38" s="182"/>
      <c r="O38" s="248" t="str">
        <f t="shared" si="0"/>
        <v/>
      </c>
      <c r="P38" s="45"/>
      <c r="Q38" s="45"/>
      <c r="R38" s="45"/>
      <c r="S38" s="45"/>
      <c r="T38" s="45"/>
      <c r="U38" s="45"/>
      <c r="V38"/>
    </row>
    <row r="39" spans="1:22" s="139" customFormat="1">
      <c r="A39" s="322"/>
      <c r="B39" s="322"/>
      <c r="C39" s="326"/>
      <c r="D39" s="327"/>
      <c r="E39" s="327"/>
      <c r="F39" s="327"/>
      <c r="G39" s="327"/>
      <c r="H39" s="40"/>
      <c r="I39" s="160" t="s">
        <v>12</v>
      </c>
      <c r="J39" s="158"/>
      <c r="K39" s="63"/>
      <c r="L39" s="48"/>
      <c r="M39" s="249">
        <v>30</v>
      </c>
      <c r="N39" s="182"/>
      <c r="O39" s="248" t="str">
        <f t="shared" si="0"/>
        <v/>
      </c>
      <c r="P39" s="45"/>
      <c r="Q39" s="45"/>
      <c r="R39" s="45"/>
      <c r="S39" s="45"/>
      <c r="T39" s="45"/>
      <c r="U39" s="45"/>
      <c r="V39" s="45"/>
    </row>
    <row r="40" spans="1:22" s="139" customFormat="1">
      <c r="A40" s="322"/>
      <c r="B40" s="322"/>
      <c r="C40" s="326"/>
      <c r="D40" s="327"/>
      <c r="E40" s="327"/>
      <c r="F40" s="327"/>
      <c r="G40" s="327"/>
      <c r="H40" s="40"/>
      <c r="I40" s="160" t="s">
        <v>12</v>
      </c>
      <c r="J40" s="158"/>
      <c r="K40" s="63"/>
      <c r="L40" s="48"/>
      <c r="M40" s="249">
        <v>31</v>
      </c>
      <c r="N40" s="182"/>
      <c r="O40" s="248" t="str">
        <f t="shared" si="0"/>
        <v/>
      </c>
      <c r="P40" s="45"/>
      <c r="Q40" s="45"/>
      <c r="R40" s="45"/>
      <c r="S40" s="45"/>
      <c r="T40" s="45"/>
      <c r="U40" s="45"/>
      <c r="V40"/>
    </row>
    <row r="41" spans="1:22" s="139" customFormat="1">
      <c r="A41" s="322"/>
      <c r="B41" s="322"/>
      <c r="C41" s="326"/>
      <c r="D41" s="327"/>
      <c r="E41" s="327"/>
      <c r="F41" s="327"/>
      <c r="G41" s="327"/>
      <c r="H41" s="41"/>
      <c r="I41" s="160" t="s">
        <v>12</v>
      </c>
      <c r="J41" s="158"/>
      <c r="K41" s="63"/>
      <c r="L41" s="48"/>
      <c r="M41" s="249">
        <v>32</v>
      </c>
      <c r="N41" s="183"/>
      <c r="O41" s="248" t="str">
        <f t="shared" si="0"/>
        <v/>
      </c>
      <c r="P41" s="45"/>
      <c r="Q41" s="45"/>
      <c r="R41" s="45"/>
      <c r="S41" s="45"/>
      <c r="T41" s="45"/>
      <c r="U41" s="45"/>
      <c r="V41"/>
    </row>
    <row r="42" spans="1:22" s="139" customFormat="1">
      <c r="A42" s="322"/>
      <c r="B42" s="322"/>
      <c r="C42" s="354"/>
      <c r="D42" s="355"/>
      <c r="E42" s="355"/>
      <c r="F42" s="355"/>
      <c r="G42" s="355"/>
      <c r="H42" s="42"/>
      <c r="I42" s="161" t="s">
        <v>12</v>
      </c>
      <c r="J42" s="158"/>
      <c r="K42" s="63"/>
      <c r="L42" s="48"/>
      <c r="M42" s="249">
        <v>33</v>
      </c>
      <c r="N42" s="183"/>
      <c r="O42" s="248" t="str">
        <f t="shared" si="0"/>
        <v/>
      </c>
      <c r="P42" s="45"/>
      <c r="Q42" s="45"/>
      <c r="R42" s="45"/>
      <c r="S42" s="45"/>
      <c r="T42" s="45"/>
      <c r="U42" s="45"/>
      <c r="V42"/>
    </row>
    <row r="43" spans="1:22" s="139" customFormat="1">
      <c r="A43" s="348" t="s">
        <v>106</v>
      </c>
      <c r="B43" s="348"/>
      <c r="C43" s="348"/>
      <c r="D43" s="348"/>
      <c r="E43" s="348"/>
      <c r="F43" s="348"/>
      <c r="G43" s="348"/>
      <c r="H43" s="348"/>
      <c r="I43" s="348"/>
      <c r="J43" s="266"/>
      <c r="K43" s="266"/>
      <c r="L43" s="51"/>
      <c r="M43" s="250">
        <v>34</v>
      </c>
      <c r="N43" s="183"/>
      <c r="O43" s="248" t="str">
        <f t="shared" si="0"/>
        <v/>
      </c>
      <c r="P43" s="45"/>
      <c r="Q43" s="45"/>
      <c r="R43" s="45"/>
      <c r="S43" s="45"/>
      <c r="T43" s="45"/>
      <c r="U43" s="45"/>
      <c r="V43"/>
    </row>
    <row r="44" spans="1:22" s="139" customFormat="1">
      <c r="A44" s="266"/>
      <c r="B44" s="266"/>
      <c r="C44" s="266"/>
      <c r="D44" s="266"/>
      <c r="E44" s="266"/>
      <c r="F44" s="266"/>
      <c r="G44" s="266"/>
      <c r="H44" s="266"/>
      <c r="I44" s="266"/>
      <c r="J44" s="266"/>
      <c r="K44" s="266"/>
      <c r="L44" s="51"/>
      <c r="M44" s="250">
        <v>35</v>
      </c>
      <c r="N44" s="183"/>
      <c r="O44" s="248" t="str">
        <f t="shared" si="0"/>
        <v/>
      </c>
      <c r="P44" s="45"/>
      <c r="Q44" s="45"/>
      <c r="R44" s="45"/>
      <c r="S44" s="45"/>
      <c r="T44" s="45"/>
      <c r="U44" s="45"/>
      <c r="V44"/>
    </row>
    <row r="45" spans="1:22" s="139" customFormat="1">
      <c r="A45" s="266"/>
      <c r="B45" s="266"/>
      <c r="C45" s="266"/>
      <c r="D45" s="266"/>
      <c r="E45" s="266"/>
      <c r="F45" s="266"/>
      <c r="G45" s="266"/>
      <c r="H45" s="266"/>
      <c r="I45" s="266"/>
      <c r="J45" s="266"/>
      <c r="K45" s="266"/>
      <c r="L45" s="51"/>
      <c r="M45" s="250">
        <v>36</v>
      </c>
      <c r="N45" s="182"/>
      <c r="O45" s="248" t="str">
        <f t="shared" si="0"/>
        <v/>
      </c>
      <c r="P45" s="45"/>
      <c r="Q45" s="45"/>
      <c r="R45" s="45"/>
      <c r="S45" s="45"/>
      <c r="T45" s="45"/>
      <c r="U45" s="45"/>
      <c r="V45"/>
    </row>
    <row r="46" spans="1:22" s="139" customFormat="1">
      <c r="A46" s="266"/>
      <c r="B46" s="266"/>
      <c r="C46" s="266"/>
      <c r="D46" s="266"/>
      <c r="E46" s="266"/>
      <c r="F46" s="266"/>
      <c r="G46" s="266"/>
      <c r="H46" s="266"/>
      <c r="I46" s="266"/>
      <c r="J46" s="266"/>
      <c r="K46" s="266"/>
      <c r="L46" s="51"/>
      <c r="M46" s="250">
        <v>37</v>
      </c>
      <c r="N46" s="182"/>
      <c r="O46" s="248" t="str">
        <f t="shared" si="0"/>
        <v/>
      </c>
      <c r="P46" s="45"/>
      <c r="Q46" s="45"/>
      <c r="R46" s="45"/>
      <c r="S46" s="45"/>
      <c r="T46" s="45"/>
      <c r="U46" s="45"/>
      <c r="V46" s="45"/>
    </row>
    <row r="47" spans="1:22" s="139" customFormat="1">
      <c r="A47" s="266"/>
      <c r="B47" s="266"/>
      <c r="C47" s="266"/>
      <c r="D47" s="266"/>
      <c r="E47" s="266"/>
      <c r="F47" s="266"/>
      <c r="G47" s="266"/>
      <c r="H47" s="266"/>
      <c r="I47" s="266"/>
      <c r="J47" s="266"/>
      <c r="K47" s="266"/>
      <c r="L47" s="51"/>
      <c r="M47" s="250">
        <v>38</v>
      </c>
      <c r="N47" s="183"/>
      <c r="O47" s="248" t="str">
        <f t="shared" si="0"/>
        <v/>
      </c>
      <c r="P47" s="45"/>
      <c r="Q47" s="45"/>
      <c r="R47" s="45"/>
      <c r="S47" s="45"/>
      <c r="T47" s="45"/>
      <c r="U47" s="45"/>
      <c r="V47" s="45"/>
    </row>
    <row r="48" spans="1:22" s="139" customFormat="1">
      <c r="A48" s="266"/>
      <c r="B48" s="266"/>
      <c r="C48" s="266"/>
      <c r="D48" s="266"/>
      <c r="E48" s="266"/>
      <c r="F48" s="266"/>
      <c r="G48" s="266"/>
      <c r="H48" s="266"/>
      <c r="I48" s="266"/>
      <c r="J48" s="266"/>
      <c r="K48" s="266"/>
      <c r="L48" s="51"/>
      <c r="M48" s="250">
        <v>39</v>
      </c>
      <c r="N48" s="183"/>
      <c r="O48" s="248" t="str">
        <f t="shared" si="0"/>
        <v/>
      </c>
      <c r="P48" s="45"/>
      <c r="Q48" s="45"/>
      <c r="R48" s="45"/>
      <c r="S48" s="45"/>
      <c r="T48" s="45"/>
      <c r="U48" s="45"/>
      <c r="V48" s="45"/>
    </row>
    <row r="49" spans="1:27" s="139" customFormat="1">
      <c r="A49" s="266"/>
      <c r="B49" s="266"/>
      <c r="C49" s="266"/>
      <c r="D49" s="266"/>
      <c r="E49" s="266"/>
      <c r="F49" s="266"/>
      <c r="G49" s="266"/>
      <c r="H49" s="266"/>
      <c r="I49" s="266"/>
      <c r="J49" s="266"/>
      <c r="K49" s="266"/>
      <c r="L49" s="51"/>
      <c r="M49" s="250">
        <v>40</v>
      </c>
      <c r="N49" s="183"/>
      <c r="O49" s="248" t="str">
        <f t="shared" si="0"/>
        <v/>
      </c>
      <c r="P49" s="45"/>
      <c r="Q49" s="45"/>
      <c r="R49" s="45"/>
      <c r="S49" s="45"/>
      <c r="T49" s="45"/>
      <c r="U49" s="45"/>
      <c r="V49" s="45"/>
    </row>
    <row r="50" spans="1:27" s="139" customFormat="1">
      <c r="A50" s="162"/>
      <c r="B50" s="162"/>
      <c r="C50" s="147"/>
      <c r="D50" s="147"/>
      <c r="E50" s="147"/>
      <c r="F50" s="147"/>
      <c r="G50" s="147"/>
      <c r="H50" s="163"/>
      <c r="I50" s="162"/>
      <c r="J50" s="163"/>
      <c r="K50" s="63"/>
      <c r="L50" s="48"/>
      <c r="M50" s="249">
        <v>41</v>
      </c>
      <c r="N50" s="182"/>
      <c r="O50" s="248" t="str">
        <f t="shared" si="0"/>
        <v/>
      </c>
      <c r="P50" s="45"/>
      <c r="Q50" s="45"/>
      <c r="R50" s="45"/>
      <c r="S50" s="45"/>
      <c r="T50" s="45"/>
      <c r="U50" s="45"/>
      <c r="V50"/>
    </row>
    <row r="51" spans="1:27" s="139" customFormat="1">
      <c r="A51" s="352" t="s">
        <v>875</v>
      </c>
      <c r="B51" s="352"/>
      <c r="C51" s="352"/>
      <c r="D51" s="352"/>
      <c r="E51" s="352"/>
      <c r="F51" s="352"/>
      <c r="G51" s="352"/>
      <c r="H51" s="352"/>
      <c r="I51" s="352"/>
      <c r="J51" s="352"/>
      <c r="K51" s="352"/>
      <c r="L51" s="52"/>
      <c r="M51" s="249">
        <v>42</v>
      </c>
      <c r="N51" s="183"/>
      <c r="O51" s="248" t="str">
        <f t="shared" si="0"/>
        <v/>
      </c>
      <c r="P51" s="45"/>
      <c r="Q51" s="45"/>
      <c r="R51" s="45"/>
      <c r="S51" s="45"/>
      <c r="T51" s="45"/>
      <c r="U51" s="45"/>
      <c r="V51"/>
    </row>
    <row r="52" spans="1:27" s="139" customFormat="1">
      <c r="A52" s="138"/>
      <c r="B52" s="138"/>
      <c r="C52" s="138"/>
      <c r="D52" s="170" t="s">
        <v>907</v>
      </c>
      <c r="E52"/>
      <c r="L52" s="52"/>
      <c r="M52" s="249">
        <v>43</v>
      </c>
      <c r="N52" s="182"/>
      <c r="O52" s="248" t="str">
        <f t="shared" si="0"/>
        <v/>
      </c>
      <c r="P52" s="45"/>
      <c r="Q52" s="45"/>
      <c r="R52" s="45"/>
      <c r="S52" s="45"/>
      <c r="T52" s="45"/>
      <c r="U52" s="45"/>
      <c r="V52"/>
    </row>
    <row r="53" spans="1:27" s="139" customFormat="1">
      <c r="A53" s="138"/>
      <c r="B53" s="138"/>
      <c r="C53" s="138"/>
      <c r="D53" s="361" t="s">
        <v>901</v>
      </c>
      <c r="E53" s="361"/>
      <c r="F53" s="361"/>
      <c r="G53" s="361"/>
      <c r="H53" s="361"/>
      <c r="I53" s="361"/>
      <c r="J53" s="361"/>
      <c r="K53" s="361"/>
      <c r="L53" s="52"/>
      <c r="M53" s="249">
        <v>44</v>
      </c>
      <c r="N53" s="182"/>
      <c r="O53" s="248" t="str">
        <f t="shared" si="0"/>
        <v/>
      </c>
      <c r="P53" s="45"/>
      <c r="Q53" s="45"/>
      <c r="R53" s="45"/>
      <c r="S53" s="45"/>
      <c r="T53" s="45"/>
      <c r="U53" s="45"/>
      <c r="V53" s="45"/>
    </row>
    <row r="54" spans="1:27" s="139" customFormat="1">
      <c r="A54" s="288" t="s">
        <v>14</v>
      </c>
      <c r="B54" s="288"/>
      <c r="C54" s="362"/>
      <c r="D54" s="362"/>
      <c r="E54" s="362"/>
      <c r="F54" s="362"/>
      <c r="G54" s="362"/>
      <c r="H54" s="362"/>
      <c r="I54" s="362"/>
      <c r="J54" s="362"/>
      <c r="K54" s="362"/>
      <c r="L54" s="48" t="str">
        <f>IF(C54="","要入力","ＯＫ")</f>
        <v>要入力</v>
      </c>
      <c r="M54" s="249">
        <v>45</v>
      </c>
      <c r="N54" s="183"/>
      <c r="O54" s="248" t="str">
        <f t="shared" si="0"/>
        <v/>
      </c>
      <c r="P54" s="45"/>
      <c r="Q54" s="45"/>
      <c r="R54" s="45"/>
      <c r="S54" s="45"/>
      <c r="T54" s="45"/>
      <c r="U54" s="45"/>
      <c r="V54"/>
    </row>
    <row r="55" spans="1:27" s="139" customFormat="1">
      <c r="A55" s="287" t="s">
        <v>645</v>
      </c>
      <c r="B55" s="288"/>
      <c r="C55" s="319" t="str">
        <f>PHONETIC(C54)</f>
        <v/>
      </c>
      <c r="D55" s="320"/>
      <c r="E55" s="320"/>
      <c r="F55" s="320"/>
      <c r="G55" s="320"/>
      <c r="H55" s="320"/>
      <c r="I55" s="320"/>
      <c r="J55" s="320"/>
      <c r="K55" s="320"/>
      <c r="L55" s="48" t="str">
        <f>IF(C55="","要入力","ＯＫ")</f>
        <v>要入力</v>
      </c>
      <c r="M55" s="249">
        <v>46</v>
      </c>
      <c r="N55" s="183"/>
      <c r="O55" s="248" t="str">
        <f t="shared" si="0"/>
        <v/>
      </c>
      <c r="P55" s="51"/>
      <c r="R55" s="45"/>
      <c r="S55" s="45"/>
      <c r="T55" s="45"/>
      <c r="U55" s="45"/>
      <c r="V55"/>
    </row>
    <row r="56" spans="1:27" s="139" customFormat="1">
      <c r="A56" s="288" t="s">
        <v>15</v>
      </c>
      <c r="B56" s="288"/>
      <c r="C56" s="259"/>
      <c r="D56" s="260"/>
      <c r="E56" s="260"/>
      <c r="F56" s="260"/>
      <c r="G56" s="260"/>
      <c r="H56" s="260"/>
      <c r="I56" s="260"/>
      <c r="J56" s="260"/>
      <c r="K56" s="261"/>
      <c r="L56" s="48"/>
      <c r="M56" s="249">
        <v>47</v>
      </c>
      <c r="N56" s="182"/>
      <c r="O56" s="248" t="str">
        <f t="shared" si="0"/>
        <v/>
      </c>
      <c r="P56" s="51"/>
      <c r="R56" s="45"/>
      <c r="S56" s="45"/>
      <c r="T56" s="45"/>
      <c r="U56" s="45"/>
      <c r="V56" s="45"/>
    </row>
    <row r="57" spans="1:27" s="139" customFormat="1">
      <c r="A57" s="287" t="s">
        <v>646</v>
      </c>
      <c r="B57" s="288"/>
      <c r="C57" s="378" t="str">
        <f>PHONETIC(C56)</f>
        <v/>
      </c>
      <c r="D57" s="379"/>
      <c r="E57" s="379"/>
      <c r="F57" s="379"/>
      <c r="G57" s="379"/>
      <c r="H57" s="379"/>
      <c r="I57" s="379"/>
      <c r="J57" s="379"/>
      <c r="K57" s="380"/>
      <c r="L57" s="48"/>
      <c r="M57" s="249">
        <v>48</v>
      </c>
      <c r="N57" s="183"/>
      <c r="O57" s="248" t="str">
        <f t="shared" si="0"/>
        <v/>
      </c>
      <c r="P57" s="51"/>
      <c r="R57" s="45"/>
      <c r="S57" s="45"/>
      <c r="T57" s="45"/>
      <c r="U57" s="45"/>
      <c r="V57" s="45"/>
    </row>
    <row r="58" spans="1:27" s="139" customFormat="1">
      <c r="A58" s="288" t="s">
        <v>16</v>
      </c>
      <c r="B58" s="288"/>
      <c r="C58" s="255"/>
      <c r="D58" s="256"/>
      <c r="E58" s="256"/>
      <c r="F58" s="256"/>
      <c r="G58" s="256"/>
      <c r="H58" s="256"/>
      <c r="I58" s="256"/>
      <c r="J58" s="256"/>
      <c r="K58" s="257"/>
      <c r="L58" s="48" t="str">
        <f>IF(C58="","要入力","ＯＫ")</f>
        <v>要入力</v>
      </c>
      <c r="M58" s="249">
        <v>49</v>
      </c>
      <c r="N58" s="183"/>
      <c r="O58" s="248" t="str">
        <f t="shared" si="0"/>
        <v/>
      </c>
      <c r="P58" s="51"/>
      <c r="R58" s="45"/>
      <c r="S58" s="45"/>
      <c r="T58" s="45"/>
      <c r="V58" s="45"/>
      <c r="Y58" s="45"/>
      <c r="Z58" s="45"/>
      <c r="AA58" s="45"/>
    </row>
    <row r="59" spans="1:27" s="139" customFormat="1">
      <c r="A59" s="164"/>
      <c r="B59" s="164"/>
      <c r="C59" s="165"/>
      <c r="D59" s="166" t="s">
        <v>900</v>
      </c>
      <c r="E59" s="164"/>
      <c r="F59" s="164"/>
      <c r="G59" s="167"/>
      <c r="H59" s="167"/>
      <c r="I59" s="167"/>
      <c r="J59" s="167"/>
      <c r="K59" s="167"/>
      <c r="L59" s="48"/>
      <c r="M59" s="249">
        <v>50</v>
      </c>
      <c r="N59" s="182"/>
      <c r="O59" s="248" t="str">
        <f t="shared" si="0"/>
        <v/>
      </c>
      <c r="P59" s="51"/>
      <c r="R59" s="45"/>
      <c r="S59" s="45"/>
      <c r="T59" s="45"/>
      <c r="V59"/>
      <c r="Y59" s="45"/>
      <c r="Z59" s="45"/>
      <c r="AA59" s="45"/>
    </row>
    <row r="60" spans="1:27" s="139" customFormat="1">
      <c r="A60" s="265" t="s">
        <v>237</v>
      </c>
      <c r="B60" s="266"/>
      <c r="C60" s="266"/>
      <c r="D60" s="266"/>
      <c r="E60" s="266"/>
      <c r="F60" s="266"/>
      <c r="G60" s="266"/>
      <c r="H60" s="266"/>
      <c r="I60" s="266"/>
      <c r="J60" s="266"/>
      <c r="K60" s="266"/>
      <c r="L60" s="48"/>
      <c r="M60" s="249">
        <v>51</v>
      </c>
      <c r="N60" s="183"/>
      <c r="O60" s="248" t="str">
        <f t="shared" si="0"/>
        <v/>
      </c>
      <c r="P60" s="51"/>
      <c r="R60" s="45"/>
      <c r="S60" s="45"/>
      <c r="T60" s="45"/>
      <c r="V60" s="45"/>
      <c r="Y60" s="45"/>
      <c r="Z60" s="45"/>
      <c r="AA60" s="45"/>
    </row>
    <row r="61" spans="1:27" s="139" customFormat="1">
      <c r="A61" s="266"/>
      <c r="B61" s="266"/>
      <c r="C61" s="266"/>
      <c r="D61" s="266"/>
      <c r="E61" s="266"/>
      <c r="F61" s="266"/>
      <c r="G61" s="266"/>
      <c r="H61" s="266"/>
      <c r="I61" s="266"/>
      <c r="J61" s="266"/>
      <c r="K61" s="266"/>
      <c r="L61" s="48"/>
      <c r="M61" s="249">
        <v>52</v>
      </c>
      <c r="N61" s="183"/>
      <c r="O61" s="248" t="str">
        <f t="shared" si="0"/>
        <v/>
      </c>
      <c r="P61" s="51"/>
      <c r="R61" s="45"/>
      <c r="S61" s="45"/>
      <c r="T61" s="45"/>
      <c r="V61"/>
      <c r="Y61" s="45"/>
      <c r="Z61" s="45"/>
      <c r="AA61" s="45"/>
    </row>
    <row r="62" spans="1:27" s="139" customFormat="1">
      <c r="A62" s="266"/>
      <c r="B62" s="266"/>
      <c r="C62" s="266"/>
      <c r="D62" s="266"/>
      <c r="E62" s="266"/>
      <c r="F62" s="266"/>
      <c r="G62" s="266"/>
      <c r="H62" s="266"/>
      <c r="I62" s="266"/>
      <c r="J62" s="266"/>
      <c r="K62" s="266"/>
      <c r="L62" s="48"/>
      <c r="M62" s="249">
        <v>53</v>
      </c>
      <c r="N62" s="182"/>
      <c r="O62" s="248" t="str">
        <f t="shared" si="0"/>
        <v/>
      </c>
      <c r="P62" s="51"/>
      <c r="R62" s="45"/>
      <c r="S62" s="45"/>
      <c r="T62" s="168"/>
      <c r="V62"/>
    </row>
    <row r="63" spans="1:27" s="139" customFormat="1" ht="13.5" customHeight="1">
      <c r="A63" s="266"/>
      <c r="B63" s="266"/>
      <c r="C63" s="266"/>
      <c r="D63" s="266"/>
      <c r="E63" s="266"/>
      <c r="F63" s="266"/>
      <c r="G63" s="266"/>
      <c r="H63" s="266"/>
      <c r="I63" s="266"/>
      <c r="J63" s="266"/>
      <c r="K63" s="266"/>
      <c r="L63" s="48"/>
      <c r="M63" s="249">
        <v>54</v>
      </c>
      <c r="N63" s="183"/>
      <c r="O63" s="248" t="str">
        <f t="shared" si="0"/>
        <v/>
      </c>
      <c r="P63" s="51"/>
      <c r="R63" s="45"/>
      <c r="S63" s="45"/>
      <c r="T63" s="168"/>
      <c r="V63"/>
    </row>
    <row r="64" spans="1:27" s="139" customFormat="1">
      <c r="A64" s="266"/>
      <c r="B64" s="266"/>
      <c r="C64" s="266"/>
      <c r="D64" s="266"/>
      <c r="E64" s="266"/>
      <c r="F64" s="266"/>
      <c r="G64" s="266"/>
      <c r="H64" s="266"/>
      <c r="I64" s="266"/>
      <c r="J64" s="266"/>
      <c r="K64" s="266"/>
      <c r="L64" s="48"/>
      <c r="M64" s="249">
        <v>55</v>
      </c>
      <c r="N64" s="183"/>
      <c r="O64" s="248" t="str">
        <f t="shared" si="0"/>
        <v/>
      </c>
      <c r="P64" s="51"/>
      <c r="R64" s="45"/>
      <c r="S64" s="45"/>
      <c r="T64" s="168"/>
      <c r="V64" s="45"/>
    </row>
    <row r="65" spans="1:23" s="139" customFormat="1">
      <c r="A65" s="266"/>
      <c r="B65" s="266"/>
      <c r="C65" s="266"/>
      <c r="D65" s="266"/>
      <c r="E65" s="266"/>
      <c r="F65" s="266"/>
      <c r="G65" s="266"/>
      <c r="H65" s="266"/>
      <c r="I65" s="266"/>
      <c r="J65" s="266"/>
      <c r="K65" s="266"/>
      <c r="L65" s="48"/>
      <c r="M65" s="249">
        <v>56</v>
      </c>
      <c r="N65" s="182"/>
      <c r="O65" s="248" t="str">
        <f t="shared" si="0"/>
        <v/>
      </c>
      <c r="P65" s="51"/>
      <c r="R65" s="45"/>
      <c r="S65" s="45"/>
      <c r="T65" s="168"/>
      <c r="V65" s="45"/>
    </row>
    <row r="66" spans="1:23" s="139" customFormat="1">
      <c r="A66" s="143"/>
      <c r="B66" s="143"/>
      <c r="C66" s="143"/>
      <c r="D66" s="143"/>
      <c r="E66" s="143"/>
      <c r="F66" s="143"/>
      <c r="G66" s="143"/>
      <c r="H66" s="143"/>
      <c r="I66" s="143"/>
      <c r="J66" s="143"/>
      <c r="L66" s="50"/>
      <c r="M66" s="251">
        <v>57</v>
      </c>
      <c r="N66" s="183"/>
      <c r="O66" s="248" t="str">
        <f t="shared" si="0"/>
        <v/>
      </c>
      <c r="P66" s="51"/>
      <c r="R66" s="45"/>
      <c r="S66" s="45"/>
      <c r="V66" s="45"/>
    </row>
    <row r="67" spans="1:23" s="139" customFormat="1" ht="13.5" customHeight="1">
      <c r="A67" s="154" t="s">
        <v>877</v>
      </c>
      <c r="B67" s="143"/>
      <c r="C67" s="143"/>
      <c r="D67" s="143"/>
      <c r="E67" s="143"/>
      <c r="F67" s="143"/>
      <c r="G67" s="143"/>
      <c r="H67" s="143"/>
      <c r="I67" s="143"/>
      <c r="J67" s="143"/>
      <c r="L67" s="50"/>
      <c r="M67" s="251">
        <v>58</v>
      </c>
      <c r="N67" s="183"/>
      <c r="O67" s="248" t="str">
        <f t="shared" si="0"/>
        <v/>
      </c>
      <c r="P67" s="46"/>
      <c r="Q67" s="45"/>
      <c r="R67" s="45"/>
      <c r="S67" s="45"/>
      <c r="V67"/>
    </row>
    <row r="68" spans="1:23" s="139" customFormat="1">
      <c r="A68" s="322" t="s">
        <v>8</v>
      </c>
      <c r="B68" s="155" t="s">
        <v>9</v>
      </c>
      <c r="C68" s="314"/>
      <c r="D68" s="315"/>
      <c r="E68" s="315"/>
      <c r="F68" s="315"/>
      <c r="G68" s="316"/>
      <c r="H68" s="301" t="s">
        <v>10</v>
      </c>
      <c r="I68" s="302"/>
      <c r="J68" s="156"/>
      <c r="K68" s="148"/>
      <c r="L68" s="48"/>
      <c r="M68" s="249">
        <v>59</v>
      </c>
      <c r="N68" s="182"/>
      <c r="O68" s="248" t="str">
        <f t="shared" si="0"/>
        <v/>
      </c>
      <c r="P68" s="46"/>
      <c r="Q68" s="45"/>
      <c r="R68" s="45"/>
      <c r="S68" s="45"/>
      <c r="V68" s="45"/>
    </row>
    <row r="69" spans="1:23" s="139" customFormat="1">
      <c r="A69" s="322"/>
      <c r="B69" s="155" t="s">
        <v>31</v>
      </c>
      <c r="C69" s="391" t="str">
        <f>PHONETIC(C68)</f>
        <v/>
      </c>
      <c r="D69" s="392"/>
      <c r="E69" s="392"/>
      <c r="F69" s="392"/>
      <c r="G69" s="393"/>
      <c r="H69" s="303"/>
      <c r="I69" s="304"/>
      <c r="J69" s="156"/>
      <c r="K69" s="148"/>
      <c r="L69" s="48"/>
      <c r="M69" s="249">
        <v>60</v>
      </c>
      <c r="N69" s="182"/>
      <c r="O69" s="248" t="str">
        <f t="shared" si="0"/>
        <v/>
      </c>
      <c r="P69" s="46"/>
      <c r="Q69" s="45"/>
      <c r="R69" s="45"/>
      <c r="S69" s="45"/>
      <c r="T69" s="45"/>
      <c r="V69"/>
    </row>
    <row r="70" spans="1:23" s="139" customFormat="1">
      <c r="A70" s="322"/>
      <c r="B70" s="155" t="s">
        <v>11</v>
      </c>
      <c r="C70" s="314"/>
      <c r="D70" s="315"/>
      <c r="E70" s="315"/>
      <c r="F70" s="315"/>
      <c r="G70" s="316"/>
      <c r="H70" s="132"/>
      <c r="I70" s="157" t="s">
        <v>12</v>
      </c>
      <c r="J70" s="158"/>
      <c r="K70" s="63"/>
      <c r="L70" s="48"/>
      <c r="M70" s="249">
        <v>61</v>
      </c>
      <c r="N70" s="183"/>
      <c r="O70" s="248" t="str">
        <f t="shared" si="0"/>
        <v/>
      </c>
      <c r="P70" s="46"/>
      <c r="Q70" s="45"/>
      <c r="R70" s="45"/>
      <c r="S70" s="45"/>
      <c r="T70" s="45"/>
      <c r="V70" s="45"/>
    </row>
    <row r="71" spans="1:23" s="168" customFormat="1">
      <c r="A71" s="321" t="s">
        <v>13</v>
      </c>
      <c r="B71" s="322"/>
      <c r="C71" s="323"/>
      <c r="D71" s="324"/>
      <c r="E71" s="324"/>
      <c r="F71" s="324"/>
      <c r="G71" s="324"/>
      <c r="H71" s="131"/>
      <c r="I71" s="159" t="s">
        <v>12</v>
      </c>
      <c r="J71" s="158"/>
      <c r="K71" s="63"/>
      <c r="L71" s="48"/>
      <c r="M71" s="249">
        <v>62</v>
      </c>
      <c r="N71" s="183"/>
      <c r="O71" s="248" t="str">
        <f t="shared" si="0"/>
        <v/>
      </c>
      <c r="P71" s="46"/>
      <c r="Q71" s="45"/>
      <c r="R71" s="45"/>
      <c r="S71" s="45"/>
      <c r="T71" s="45"/>
      <c r="V71"/>
    </row>
    <row r="72" spans="1:23" s="168" customFormat="1" ht="13.5" customHeight="1">
      <c r="A72" s="322"/>
      <c r="B72" s="322"/>
      <c r="C72" s="326"/>
      <c r="D72" s="327"/>
      <c r="E72" s="327"/>
      <c r="F72" s="327"/>
      <c r="G72" s="327"/>
      <c r="H72" s="40"/>
      <c r="I72" s="160" t="s">
        <v>12</v>
      </c>
      <c r="J72" s="158"/>
      <c r="K72" s="63"/>
      <c r="L72" s="48"/>
      <c r="M72" s="249">
        <v>63</v>
      </c>
      <c r="N72" s="183"/>
      <c r="O72" s="248" t="str">
        <f t="shared" si="0"/>
        <v/>
      </c>
      <c r="P72" s="46"/>
      <c r="Q72" s="45"/>
      <c r="R72" s="45"/>
      <c r="S72" s="45"/>
      <c r="T72" s="45"/>
      <c r="V72" s="45"/>
    </row>
    <row r="73" spans="1:23" s="168" customFormat="1">
      <c r="A73" s="322"/>
      <c r="B73" s="322"/>
      <c r="C73" s="326"/>
      <c r="D73" s="327"/>
      <c r="E73" s="327"/>
      <c r="F73" s="327"/>
      <c r="G73" s="327"/>
      <c r="H73" s="40"/>
      <c r="I73" s="160" t="s">
        <v>12</v>
      </c>
      <c r="J73" s="158"/>
      <c r="K73" s="63"/>
      <c r="L73" s="48"/>
      <c r="M73" s="249">
        <v>64</v>
      </c>
      <c r="N73" s="183"/>
      <c r="O73" s="248" t="str">
        <f t="shared" si="0"/>
        <v/>
      </c>
      <c r="P73" s="46"/>
      <c r="Q73" s="45"/>
      <c r="R73" s="45"/>
      <c r="S73" s="45"/>
      <c r="T73" s="45"/>
      <c r="U73" s="45"/>
      <c r="V73"/>
      <c r="W73" s="45"/>
    </row>
    <row r="74" spans="1:23" s="168" customFormat="1">
      <c r="A74" s="322"/>
      <c r="B74" s="322"/>
      <c r="C74" s="326"/>
      <c r="D74" s="327"/>
      <c r="E74" s="327"/>
      <c r="F74" s="327"/>
      <c r="G74" s="327"/>
      <c r="H74" s="41"/>
      <c r="I74" s="160" t="s">
        <v>12</v>
      </c>
      <c r="J74" s="158"/>
      <c r="K74" s="63"/>
      <c r="L74" s="48"/>
      <c r="M74" s="249">
        <v>65</v>
      </c>
      <c r="N74" s="183"/>
      <c r="O74" s="248" t="str">
        <f t="shared" si="0"/>
        <v/>
      </c>
      <c r="P74" s="46"/>
      <c r="Q74" s="45"/>
      <c r="R74" s="45"/>
      <c r="S74" s="45"/>
      <c r="T74" s="45"/>
      <c r="U74" s="45"/>
      <c r="V74" s="45"/>
      <c r="W74" s="45"/>
    </row>
    <row r="75" spans="1:23" s="139" customFormat="1">
      <c r="A75" s="322"/>
      <c r="B75" s="322"/>
      <c r="C75" s="354"/>
      <c r="D75" s="355"/>
      <c r="E75" s="355"/>
      <c r="F75" s="355"/>
      <c r="G75" s="355"/>
      <c r="H75" s="42"/>
      <c r="I75" s="161" t="s">
        <v>12</v>
      </c>
      <c r="J75" s="158"/>
      <c r="K75" s="63"/>
      <c r="L75" s="48"/>
      <c r="M75" s="48"/>
      <c r="N75" s="46"/>
      <c r="O75" s="46"/>
      <c r="P75" s="46"/>
      <c r="Q75" s="45"/>
      <c r="R75" s="45"/>
      <c r="S75" s="45"/>
      <c r="T75" s="45"/>
      <c r="U75" s="45"/>
      <c r="V75"/>
      <c r="W75" s="45"/>
    </row>
    <row r="76" spans="1:23" s="139" customFormat="1">
      <c r="A76" s="348" t="s">
        <v>106</v>
      </c>
      <c r="B76" s="348"/>
      <c r="C76" s="348"/>
      <c r="D76" s="348"/>
      <c r="E76" s="348"/>
      <c r="F76" s="348"/>
      <c r="G76" s="348"/>
      <c r="H76" s="348"/>
      <c r="I76" s="348"/>
      <c r="J76" s="266"/>
      <c r="K76" s="266"/>
      <c r="L76" s="51"/>
      <c r="M76" s="51"/>
      <c r="N76" s="46"/>
      <c r="O76" s="46"/>
      <c r="P76" s="46"/>
      <c r="Q76" s="45"/>
      <c r="R76" s="45"/>
      <c r="S76" s="45"/>
      <c r="T76" s="45"/>
      <c r="U76" s="45"/>
      <c r="V76" s="45"/>
      <c r="W76" s="45"/>
    </row>
    <row r="77" spans="1:23" s="139" customFormat="1">
      <c r="A77" s="266"/>
      <c r="B77" s="266"/>
      <c r="C77" s="266"/>
      <c r="D77" s="266"/>
      <c r="E77" s="266"/>
      <c r="F77" s="266"/>
      <c r="G77" s="266"/>
      <c r="H77" s="266"/>
      <c r="I77" s="266"/>
      <c r="J77" s="266"/>
      <c r="K77" s="266"/>
      <c r="L77" s="51"/>
      <c r="M77" s="51"/>
      <c r="N77" s="46"/>
      <c r="O77" s="46"/>
      <c r="P77" s="46"/>
      <c r="Q77" s="45"/>
      <c r="R77" s="45"/>
      <c r="S77" s="45"/>
      <c r="T77" s="45"/>
      <c r="U77" s="45"/>
      <c r="V77"/>
      <c r="W77" s="45"/>
    </row>
    <row r="78" spans="1:23" s="139" customFormat="1" ht="14.25" customHeight="1">
      <c r="A78" s="266"/>
      <c r="B78" s="266"/>
      <c r="C78" s="266"/>
      <c r="D78" s="266"/>
      <c r="E78" s="266"/>
      <c r="F78" s="266"/>
      <c r="G78" s="266"/>
      <c r="H78" s="266"/>
      <c r="I78" s="266"/>
      <c r="J78" s="266"/>
      <c r="K78" s="266"/>
      <c r="L78" s="51"/>
      <c r="M78" s="51"/>
      <c r="N78" s="46"/>
      <c r="O78" s="46"/>
      <c r="P78" s="46"/>
      <c r="Q78" s="45"/>
      <c r="R78" s="45"/>
      <c r="S78" s="45"/>
      <c r="T78" s="45"/>
      <c r="U78" s="45"/>
      <c r="V78" s="45"/>
      <c r="W78" s="45"/>
    </row>
    <row r="79" spans="1:23">
      <c r="A79" s="266"/>
      <c r="B79" s="266"/>
      <c r="C79" s="266"/>
      <c r="D79" s="266"/>
      <c r="E79" s="266"/>
      <c r="F79" s="266"/>
      <c r="G79" s="266"/>
      <c r="H79" s="266"/>
      <c r="I79" s="266"/>
      <c r="J79" s="266"/>
      <c r="K79" s="266"/>
      <c r="L79" s="51"/>
      <c r="M79" s="51"/>
      <c r="Q79" s="45"/>
      <c r="R79" s="45"/>
      <c r="S79" s="45"/>
      <c r="T79" s="45"/>
      <c r="U79" s="45"/>
      <c r="V79" s="45"/>
      <c r="W79" s="45"/>
    </row>
    <row r="80" spans="1:23">
      <c r="A80" s="266"/>
      <c r="B80" s="266"/>
      <c r="C80" s="266"/>
      <c r="D80" s="266"/>
      <c r="E80" s="266"/>
      <c r="F80" s="266"/>
      <c r="G80" s="266"/>
      <c r="H80" s="266"/>
      <c r="I80" s="266"/>
      <c r="J80" s="266"/>
      <c r="K80" s="266"/>
      <c r="L80" s="51"/>
      <c r="M80" s="51"/>
      <c r="Q80" s="45"/>
      <c r="R80" s="45"/>
      <c r="S80" s="45"/>
      <c r="T80" s="45"/>
      <c r="U80" s="45"/>
      <c r="V80"/>
      <c r="W80" s="45"/>
    </row>
    <row r="81" spans="1:23">
      <c r="A81" s="266"/>
      <c r="B81" s="266"/>
      <c r="C81" s="266"/>
      <c r="D81" s="266"/>
      <c r="E81" s="266"/>
      <c r="F81" s="266"/>
      <c r="G81" s="266"/>
      <c r="H81" s="266"/>
      <c r="I81" s="266"/>
      <c r="J81" s="266"/>
      <c r="K81" s="266"/>
      <c r="L81" s="51"/>
      <c r="M81" s="51"/>
      <c r="Q81" s="45"/>
      <c r="R81" s="45"/>
      <c r="S81" s="45"/>
      <c r="T81" s="45"/>
      <c r="U81" s="45"/>
      <c r="V81"/>
      <c r="W81" s="45"/>
    </row>
    <row r="82" spans="1:23">
      <c r="A82" s="266"/>
      <c r="B82" s="266"/>
      <c r="C82" s="266"/>
      <c r="D82" s="266"/>
      <c r="E82" s="266"/>
      <c r="F82" s="266"/>
      <c r="G82" s="266"/>
      <c r="H82" s="266"/>
      <c r="I82" s="266"/>
      <c r="J82" s="266"/>
      <c r="K82" s="266"/>
      <c r="L82" s="51"/>
      <c r="M82" s="51"/>
      <c r="Q82" s="45"/>
      <c r="R82" s="45"/>
      <c r="S82" s="45"/>
      <c r="T82" s="45"/>
      <c r="U82" s="45"/>
      <c r="V82"/>
      <c r="W82" s="45"/>
    </row>
    <row r="83" spans="1:23">
      <c r="A83" s="162"/>
      <c r="B83" s="162"/>
      <c r="C83" s="147"/>
      <c r="D83" s="147"/>
      <c r="E83" s="147"/>
      <c r="F83" s="147"/>
      <c r="G83" s="147"/>
      <c r="H83" s="163"/>
      <c r="I83" s="162"/>
      <c r="J83" s="163"/>
      <c r="K83" s="63"/>
      <c r="L83" s="48"/>
      <c r="M83" s="48"/>
      <c r="Q83" s="45"/>
      <c r="R83" s="45"/>
      <c r="S83" s="45"/>
      <c r="T83" s="45"/>
      <c r="U83" s="45"/>
      <c r="V83"/>
      <c r="W83" s="45"/>
    </row>
    <row r="84" spans="1:23">
      <c r="A84" s="352" t="s">
        <v>878</v>
      </c>
      <c r="B84" s="352"/>
      <c r="C84" s="352"/>
      <c r="D84" s="352"/>
      <c r="E84" s="352"/>
      <c r="F84" s="352"/>
      <c r="G84" s="352"/>
      <c r="H84" s="352"/>
      <c r="I84" s="352"/>
      <c r="J84" s="352"/>
      <c r="K84" s="352"/>
      <c r="L84" s="52"/>
      <c r="M84" s="52"/>
      <c r="Q84" s="45"/>
      <c r="R84" s="45"/>
      <c r="S84" s="45"/>
      <c r="T84" s="45"/>
      <c r="U84" s="45"/>
      <c r="V84"/>
      <c r="W84" s="45"/>
    </row>
    <row r="85" spans="1:23">
      <c r="A85" s="138"/>
      <c r="B85" s="138"/>
      <c r="C85" s="138"/>
      <c r="D85" s="170" t="s">
        <v>907</v>
      </c>
      <c r="E85"/>
      <c r="F85" s="139"/>
      <c r="G85" s="139"/>
      <c r="H85" s="139"/>
      <c r="I85" s="139"/>
      <c r="J85" s="139"/>
      <c r="K85" s="139"/>
      <c r="L85" s="52"/>
      <c r="M85" s="52"/>
      <c r="Q85" s="45"/>
      <c r="R85" s="45"/>
      <c r="S85" s="45"/>
      <c r="T85" s="45"/>
      <c r="U85" s="45"/>
      <c r="V85"/>
      <c r="W85" s="45"/>
    </row>
    <row r="86" spans="1:23">
      <c r="A86" s="138"/>
      <c r="B86" s="138"/>
      <c r="C86" s="138"/>
      <c r="D86" s="361" t="s">
        <v>901</v>
      </c>
      <c r="E86" s="361"/>
      <c r="F86" s="361"/>
      <c r="G86" s="361"/>
      <c r="H86" s="361"/>
      <c r="I86" s="361"/>
      <c r="J86" s="361"/>
      <c r="K86" s="361"/>
      <c r="L86" s="52"/>
      <c r="M86" s="52"/>
      <c r="Q86" s="45"/>
      <c r="R86" s="45"/>
      <c r="S86" s="45"/>
      <c r="T86" s="45"/>
      <c r="U86" s="45"/>
      <c r="V86" s="45"/>
      <c r="W86" s="139"/>
    </row>
    <row r="87" spans="1:23">
      <c r="A87" s="288" t="s">
        <v>14</v>
      </c>
      <c r="B87" s="288"/>
      <c r="C87" s="258"/>
      <c r="D87" s="258"/>
      <c r="E87" s="258"/>
      <c r="F87" s="258"/>
      <c r="G87" s="258"/>
      <c r="H87" s="258"/>
      <c r="I87" s="258"/>
      <c r="J87" s="258"/>
      <c r="K87" s="258"/>
      <c r="L87" s="48"/>
      <c r="M87" s="48"/>
      <c r="Q87" s="45"/>
      <c r="R87" s="45"/>
      <c r="S87" s="45"/>
      <c r="T87" s="45"/>
      <c r="U87" s="45"/>
      <c r="V87" s="45"/>
      <c r="W87" s="139"/>
    </row>
    <row r="88" spans="1:23">
      <c r="A88" s="287" t="s">
        <v>645</v>
      </c>
      <c r="B88" s="288"/>
      <c r="C88" s="381" t="str">
        <f>PHONETIC(C87)</f>
        <v/>
      </c>
      <c r="D88" s="382"/>
      <c r="E88" s="382"/>
      <c r="F88" s="382"/>
      <c r="G88" s="382"/>
      <c r="H88" s="382"/>
      <c r="I88" s="382"/>
      <c r="J88" s="382"/>
      <c r="K88" s="382"/>
      <c r="L88" s="48"/>
      <c r="M88" s="48"/>
      <c r="Q88" s="45"/>
      <c r="R88" s="45"/>
      <c r="S88" s="45"/>
      <c r="T88" s="45"/>
      <c r="V88"/>
      <c r="W88" s="168"/>
    </row>
    <row r="89" spans="1:23">
      <c r="A89" s="288" t="s">
        <v>15</v>
      </c>
      <c r="B89" s="288"/>
      <c r="C89" s="259"/>
      <c r="D89" s="260"/>
      <c r="E89" s="260"/>
      <c r="F89" s="260"/>
      <c r="G89" s="260"/>
      <c r="H89" s="260"/>
      <c r="I89" s="260"/>
      <c r="J89" s="260"/>
      <c r="K89" s="261"/>
      <c r="L89" s="48"/>
      <c r="M89" s="48"/>
      <c r="Q89" s="45"/>
      <c r="R89" s="45"/>
      <c r="S89" s="45"/>
      <c r="T89" s="45"/>
      <c r="V89"/>
      <c r="W89" s="168"/>
    </row>
    <row r="90" spans="1:23">
      <c r="A90" s="287" t="s">
        <v>646</v>
      </c>
      <c r="B90" s="288"/>
      <c r="C90" s="378" t="str">
        <f>PHONETIC(C89)</f>
        <v/>
      </c>
      <c r="D90" s="379"/>
      <c r="E90" s="379"/>
      <c r="F90" s="379"/>
      <c r="G90" s="379"/>
      <c r="H90" s="379"/>
      <c r="I90" s="379"/>
      <c r="J90" s="379"/>
      <c r="K90" s="380"/>
      <c r="L90" s="48"/>
      <c r="M90" s="48"/>
      <c r="T90" s="45"/>
      <c r="V90"/>
      <c r="W90" s="168"/>
    </row>
    <row r="91" spans="1:23">
      <c r="A91" s="288" t="s">
        <v>16</v>
      </c>
      <c r="B91" s="288"/>
      <c r="C91" s="262"/>
      <c r="D91" s="263"/>
      <c r="E91" s="263"/>
      <c r="F91" s="263"/>
      <c r="G91" s="263"/>
      <c r="H91" s="263"/>
      <c r="I91" s="263"/>
      <c r="J91" s="263"/>
      <c r="K91" s="264"/>
      <c r="L91" s="48"/>
      <c r="M91" s="48"/>
      <c r="T91" s="45"/>
      <c r="V91" s="45"/>
      <c r="W91" s="168"/>
    </row>
    <row r="92" spans="1:23">
      <c r="A92" s="164"/>
      <c r="B92" s="164"/>
      <c r="C92" s="165"/>
      <c r="D92" s="166" t="s">
        <v>900</v>
      </c>
      <c r="E92" s="164"/>
      <c r="F92" s="164"/>
      <c r="G92" s="167"/>
      <c r="H92" s="167"/>
      <c r="I92" s="167"/>
      <c r="J92" s="167"/>
      <c r="K92" s="167"/>
      <c r="L92" s="48"/>
      <c r="M92" s="48"/>
      <c r="T92" s="45"/>
      <c r="V92" s="45"/>
      <c r="W92" s="139"/>
    </row>
    <row r="93" spans="1:23">
      <c r="A93" s="266" t="s">
        <v>70</v>
      </c>
      <c r="B93" s="266"/>
      <c r="C93" s="266"/>
      <c r="D93" s="266"/>
      <c r="E93" s="266"/>
      <c r="F93" s="266"/>
      <c r="G93" s="266"/>
      <c r="H93" s="266"/>
      <c r="I93" s="266"/>
      <c r="J93" s="266"/>
      <c r="K93" s="266"/>
      <c r="L93" s="48"/>
      <c r="M93" s="48"/>
      <c r="T93" s="45"/>
      <c r="V93"/>
      <c r="W93" s="139"/>
    </row>
    <row r="94" spans="1:23">
      <c r="A94" s="266"/>
      <c r="B94" s="266"/>
      <c r="C94" s="266"/>
      <c r="D94" s="266"/>
      <c r="E94" s="266"/>
      <c r="F94" s="266"/>
      <c r="G94" s="266"/>
      <c r="H94" s="266"/>
      <c r="I94" s="266"/>
      <c r="J94" s="266"/>
      <c r="K94" s="266"/>
      <c r="L94" s="48"/>
      <c r="M94" s="48"/>
      <c r="T94" s="45"/>
      <c r="V94" s="45"/>
      <c r="W94" s="139"/>
    </row>
    <row r="95" spans="1:23" ht="14.25" customHeight="1">
      <c r="A95" s="266"/>
      <c r="B95" s="266"/>
      <c r="C95" s="266"/>
      <c r="D95" s="266"/>
      <c r="E95" s="266"/>
      <c r="F95" s="266"/>
      <c r="G95" s="266"/>
      <c r="H95" s="266"/>
      <c r="I95" s="266"/>
      <c r="J95" s="266"/>
      <c r="K95" s="266"/>
      <c r="L95" s="48"/>
      <c r="M95" s="48"/>
      <c r="T95" s="45"/>
      <c r="V95" s="45"/>
      <c r="W95" s="139"/>
    </row>
    <row r="96" spans="1:23" ht="13.5" customHeight="1">
      <c r="A96" s="266"/>
      <c r="B96" s="266"/>
      <c r="C96" s="266"/>
      <c r="D96" s="266"/>
      <c r="E96" s="266"/>
      <c r="F96" s="266"/>
      <c r="G96" s="266"/>
      <c r="H96" s="266"/>
      <c r="I96" s="266"/>
      <c r="J96" s="266"/>
      <c r="K96" s="266"/>
      <c r="L96" s="48"/>
      <c r="M96" s="48"/>
      <c r="T96" s="45"/>
      <c r="V96"/>
    </row>
    <row r="97" spans="1:23">
      <c r="A97" s="266"/>
      <c r="B97" s="266"/>
      <c r="C97" s="266"/>
      <c r="D97" s="266"/>
      <c r="E97" s="266"/>
      <c r="F97" s="266"/>
      <c r="G97" s="266"/>
      <c r="H97" s="266"/>
      <c r="I97" s="266"/>
      <c r="J97" s="266"/>
      <c r="K97" s="266"/>
      <c r="L97" s="48"/>
      <c r="M97" s="48"/>
      <c r="T97" s="45"/>
      <c r="V97"/>
    </row>
    <row r="98" spans="1:23">
      <c r="A98" s="266"/>
      <c r="B98" s="266"/>
      <c r="C98" s="266"/>
      <c r="D98" s="266"/>
      <c r="E98" s="266"/>
      <c r="F98" s="266"/>
      <c r="G98" s="266"/>
      <c r="H98" s="266"/>
      <c r="I98" s="266"/>
      <c r="J98" s="266"/>
      <c r="K98" s="266"/>
      <c r="L98" s="48"/>
      <c r="M98" s="48"/>
      <c r="T98" s="45"/>
      <c r="V98"/>
      <c r="W98" s="45"/>
    </row>
    <row r="99" spans="1:23">
      <c r="A99" s="169"/>
      <c r="B99" s="169"/>
      <c r="C99" s="169"/>
      <c r="D99" s="169"/>
      <c r="E99" s="169"/>
      <c r="F99" s="169"/>
      <c r="G99" s="169"/>
      <c r="H99" s="169"/>
      <c r="I99" s="359" t="s">
        <v>821</v>
      </c>
      <c r="J99" s="360"/>
      <c r="K99" s="169"/>
      <c r="L99" s="48"/>
      <c r="M99" s="48"/>
      <c r="T99" s="45"/>
      <c r="V99"/>
      <c r="W99" s="45"/>
    </row>
    <row r="100" spans="1:23" ht="13.5" customHeight="1">
      <c r="A100" s="356" t="s">
        <v>879</v>
      </c>
      <c r="B100" s="357"/>
      <c r="C100" s="357"/>
      <c r="D100" s="357"/>
      <c r="E100" s="357"/>
      <c r="F100" s="357"/>
      <c r="G100" s="357"/>
      <c r="H100" s="357"/>
      <c r="I100" s="151"/>
      <c r="J100" s="43"/>
      <c r="K100" s="139"/>
      <c r="L100" s="50" t="str">
        <f>IF(J100="","要記入",IF(AND(J100&gt;=1,J100&lt;=5),"ＯＫ","エラー"))</f>
        <v>要記入</v>
      </c>
      <c r="M100" s="48"/>
      <c r="N100" s="388" t="s">
        <v>822</v>
      </c>
      <c r="O100" s="389"/>
      <c r="P100" s="389"/>
      <c r="Q100" s="389"/>
      <c r="R100" s="389"/>
      <c r="S100" s="390"/>
      <c r="T100" s="45"/>
      <c r="V100"/>
      <c r="W100" s="45"/>
    </row>
    <row r="101" spans="1:23" ht="14.25" customHeight="1">
      <c r="A101" s="265" t="s">
        <v>226</v>
      </c>
      <c r="B101" s="266"/>
      <c r="C101" s="266"/>
      <c r="D101" s="266"/>
      <c r="E101" s="266"/>
      <c r="F101" s="266"/>
      <c r="G101" s="266"/>
      <c r="H101" s="266"/>
      <c r="I101" s="266"/>
      <c r="J101" s="266"/>
      <c r="K101" s="266"/>
      <c r="L101" s="48"/>
      <c r="M101" s="48"/>
      <c r="N101" s="366" t="s">
        <v>823</v>
      </c>
      <c r="O101" s="367"/>
      <c r="P101" s="367"/>
      <c r="Q101" s="367"/>
      <c r="R101" s="367"/>
      <c r="S101" s="368"/>
      <c r="T101" s="45"/>
      <c r="V101"/>
      <c r="W101" s="45"/>
    </row>
    <row r="102" spans="1:23">
      <c r="A102" s="266"/>
      <c r="B102" s="266"/>
      <c r="C102" s="266"/>
      <c r="D102" s="266"/>
      <c r="E102" s="266"/>
      <c r="F102" s="266"/>
      <c r="G102" s="266"/>
      <c r="H102" s="266"/>
      <c r="I102" s="266"/>
      <c r="J102" s="266"/>
      <c r="K102" s="266"/>
      <c r="L102" s="48"/>
      <c r="M102" s="48"/>
      <c r="N102" s="366"/>
      <c r="O102" s="367"/>
      <c r="P102" s="367"/>
      <c r="Q102" s="367"/>
      <c r="R102" s="367"/>
      <c r="S102" s="368"/>
      <c r="T102" s="45"/>
      <c r="V102"/>
      <c r="W102" s="45"/>
    </row>
    <row r="103" spans="1:23">
      <c r="A103" s="266"/>
      <c r="B103" s="266"/>
      <c r="C103" s="266"/>
      <c r="D103" s="266"/>
      <c r="E103" s="266"/>
      <c r="F103" s="266"/>
      <c r="G103" s="266"/>
      <c r="H103" s="266"/>
      <c r="I103" s="266"/>
      <c r="J103" s="266"/>
      <c r="K103" s="266"/>
      <c r="L103" s="48"/>
      <c r="N103" s="366"/>
      <c r="O103" s="367"/>
      <c r="P103" s="367"/>
      <c r="Q103" s="367"/>
      <c r="R103" s="367"/>
      <c r="S103" s="368"/>
      <c r="V103"/>
      <c r="W103" s="45"/>
    </row>
    <row r="104" spans="1:23" ht="13.5" customHeight="1">
      <c r="A104" s="266"/>
      <c r="B104" s="266"/>
      <c r="C104" s="266"/>
      <c r="D104" s="266"/>
      <c r="E104" s="266"/>
      <c r="F104" s="266"/>
      <c r="G104" s="266"/>
      <c r="H104" s="266"/>
      <c r="I104" s="266"/>
      <c r="J104" s="266"/>
      <c r="K104" s="266"/>
      <c r="L104" s="48"/>
      <c r="M104" s="48"/>
      <c r="N104" s="366"/>
      <c r="O104" s="367"/>
      <c r="P104" s="367"/>
      <c r="Q104" s="367"/>
      <c r="R104" s="367"/>
      <c r="S104" s="368"/>
      <c r="V104" s="168"/>
      <c r="W104" s="45"/>
    </row>
    <row r="105" spans="1:23">
      <c r="A105" s="266"/>
      <c r="B105" s="266"/>
      <c r="C105" s="266"/>
      <c r="D105" s="266"/>
      <c r="E105" s="266"/>
      <c r="F105" s="266"/>
      <c r="G105" s="266"/>
      <c r="H105" s="266"/>
      <c r="I105" s="266"/>
      <c r="J105" s="266"/>
      <c r="K105" s="266"/>
      <c r="L105" s="48"/>
      <c r="M105" s="48"/>
      <c r="N105" s="366"/>
      <c r="O105" s="367"/>
      <c r="P105" s="367"/>
      <c r="Q105" s="367"/>
      <c r="R105" s="367"/>
      <c r="S105" s="368"/>
      <c r="V105" s="168"/>
      <c r="W105" s="45"/>
    </row>
    <row r="106" spans="1:23">
      <c r="A106" s="266"/>
      <c r="B106" s="266"/>
      <c r="C106" s="266"/>
      <c r="D106" s="266"/>
      <c r="E106" s="266"/>
      <c r="F106" s="266"/>
      <c r="G106" s="266"/>
      <c r="H106" s="266"/>
      <c r="I106" s="266"/>
      <c r="J106" s="266"/>
      <c r="K106" s="266"/>
      <c r="L106" s="48"/>
      <c r="M106" s="48"/>
      <c r="N106" s="366"/>
      <c r="O106" s="367"/>
      <c r="P106" s="367"/>
      <c r="Q106" s="367"/>
      <c r="R106" s="367"/>
      <c r="S106" s="368"/>
      <c r="V106" s="139"/>
      <c r="W106" s="45"/>
    </row>
    <row r="107" spans="1:23" ht="14.25" customHeight="1">
      <c r="A107" s="169"/>
      <c r="B107" s="148"/>
      <c r="C107" s="148"/>
      <c r="D107" s="148"/>
      <c r="E107" s="148"/>
      <c r="F107" s="148"/>
      <c r="G107" s="148"/>
      <c r="H107" s="148"/>
      <c r="I107" s="148"/>
      <c r="J107" s="148"/>
      <c r="K107" s="148"/>
      <c r="L107" s="48"/>
      <c r="M107" s="48"/>
      <c r="N107" s="366"/>
      <c r="O107" s="367"/>
      <c r="P107" s="367"/>
      <c r="Q107" s="367"/>
      <c r="R107" s="367"/>
      <c r="S107" s="368"/>
      <c r="V107" s="139"/>
      <c r="W107" s="45"/>
    </row>
    <row r="108" spans="1:23">
      <c r="A108" s="170" t="s">
        <v>880</v>
      </c>
      <c r="B108" s="139"/>
      <c r="C108" s="139"/>
      <c r="D108" s="139"/>
      <c r="E108" s="139"/>
      <c r="F108" s="143"/>
      <c r="G108" s="143"/>
      <c r="H108" s="143"/>
      <c r="I108" s="143"/>
      <c r="J108" s="43"/>
      <c r="K108" s="139"/>
      <c r="L108" s="50" t="str">
        <f>IF(J108="","要記入",IF(AND(J108&gt;=1,J108&lt;=2),"ＯＫ","エラー"))</f>
        <v>要記入</v>
      </c>
      <c r="M108" s="48"/>
      <c r="N108" s="366"/>
      <c r="O108" s="367"/>
      <c r="P108" s="367"/>
      <c r="Q108" s="367"/>
      <c r="R108" s="367"/>
      <c r="S108" s="368"/>
      <c r="V108" s="139"/>
      <c r="W108" s="45"/>
    </row>
    <row r="109" spans="1:23" ht="13.5" customHeight="1">
      <c r="A109" s="265" t="s">
        <v>891</v>
      </c>
      <c r="B109" s="266"/>
      <c r="C109" s="266"/>
      <c r="D109" s="266"/>
      <c r="E109" s="266"/>
      <c r="F109" s="266"/>
      <c r="G109" s="266"/>
      <c r="H109" s="266"/>
      <c r="I109" s="266"/>
      <c r="J109" s="266"/>
      <c r="K109" s="266"/>
      <c r="L109" s="48"/>
      <c r="M109" s="48"/>
      <c r="N109" s="366"/>
      <c r="O109" s="367"/>
      <c r="P109" s="367"/>
      <c r="Q109" s="367"/>
      <c r="R109" s="367"/>
      <c r="S109" s="368"/>
      <c r="V109" s="139"/>
      <c r="W109" s="45"/>
    </row>
    <row r="110" spans="1:23">
      <c r="A110" s="266"/>
      <c r="B110" s="266"/>
      <c r="C110" s="266"/>
      <c r="D110" s="266"/>
      <c r="E110" s="266"/>
      <c r="F110" s="266"/>
      <c r="G110" s="266"/>
      <c r="H110" s="266"/>
      <c r="I110" s="266"/>
      <c r="J110" s="266"/>
      <c r="K110" s="266"/>
      <c r="L110" s="48"/>
      <c r="M110" s="48"/>
      <c r="N110" s="366"/>
      <c r="O110" s="367"/>
      <c r="P110" s="367"/>
      <c r="Q110" s="367"/>
      <c r="R110" s="367"/>
      <c r="S110" s="368"/>
      <c r="V110" s="45"/>
      <c r="W110" s="45"/>
    </row>
    <row r="111" spans="1:23" ht="14.25" customHeight="1">
      <c r="A111" s="266"/>
      <c r="B111" s="266"/>
      <c r="C111" s="266"/>
      <c r="D111" s="266"/>
      <c r="E111" s="266"/>
      <c r="F111" s="266"/>
      <c r="G111" s="266"/>
      <c r="H111" s="266"/>
      <c r="I111" s="266"/>
      <c r="J111" s="266"/>
      <c r="K111" s="266"/>
      <c r="L111" s="48"/>
      <c r="N111" s="369"/>
      <c r="O111" s="370"/>
      <c r="P111" s="370"/>
      <c r="Q111" s="370"/>
      <c r="R111" s="370"/>
      <c r="S111" s="371"/>
      <c r="V111" s="45"/>
      <c r="W111" s="45"/>
    </row>
    <row r="112" spans="1:23" ht="13.5" customHeight="1">
      <c r="A112" s="266"/>
      <c r="B112" s="266"/>
      <c r="C112" s="266"/>
      <c r="D112" s="266"/>
      <c r="E112" s="266"/>
      <c r="F112" s="266"/>
      <c r="G112" s="266"/>
      <c r="H112" s="266"/>
      <c r="I112" s="266"/>
      <c r="J112" s="266"/>
      <c r="K112" s="266"/>
      <c r="L112" s="48"/>
      <c r="M112" s="48"/>
      <c r="V112" s="45"/>
      <c r="W112" s="45"/>
    </row>
    <row r="113" spans="1:23">
      <c r="A113" s="143"/>
      <c r="B113" s="143"/>
      <c r="C113" s="143"/>
      <c r="D113" s="143"/>
      <c r="E113" s="143"/>
      <c r="F113" s="143"/>
      <c r="G113" s="143"/>
      <c r="H113" s="143"/>
      <c r="I113" s="143"/>
      <c r="J113" s="143"/>
      <c r="K113" s="139"/>
      <c r="M113" s="48"/>
      <c r="V113" s="45"/>
      <c r="W113" s="45"/>
    </row>
    <row r="114" spans="1:23">
      <c r="A114" s="170" t="s">
        <v>881</v>
      </c>
      <c r="B114" s="139"/>
      <c r="C114" s="139"/>
      <c r="D114" s="139"/>
      <c r="E114" s="139"/>
      <c r="F114" s="139"/>
      <c r="G114" s="139"/>
      <c r="H114" s="139"/>
      <c r="I114" s="143"/>
      <c r="J114" s="43"/>
      <c r="K114" s="139"/>
      <c r="L114" s="50" t="str">
        <f>IF(J114="","要記入",IF(AND(J114&gt;=1,J114&lt;=2),"ＯＫ","エラー"))</f>
        <v>要記入</v>
      </c>
      <c r="M114" s="48"/>
      <c r="V114" s="45"/>
      <c r="W114" s="45"/>
    </row>
    <row r="115" spans="1:23">
      <c r="A115" s="265" t="s">
        <v>225</v>
      </c>
      <c r="B115" s="266"/>
      <c r="C115" s="266"/>
      <c r="D115" s="266"/>
      <c r="E115" s="266"/>
      <c r="F115" s="266"/>
      <c r="G115" s="266"/>
      <c r="H115" s="266"/>
      <c r="I115" s="266"/>
      <c r="J115" s="266"/>
      <c r="K115" s="266"/>
      <c r="L115" s="48"/>
      <c r="M115" s="48"/>
      <c r="V115" s="45"/>
    </row>
    <row r="116" spans="1:23">
      <c r="A116" s="266"/>
      <c r="B116" s="266"/>
      <c r="C116" s="266"/>
      <c r="D116" s="266"/>
      <c r="E116" s="266"/>
      <c r="F116" s="266"/>
      <c r="G116" s="266"/>
      <c r="H116" s="266"/>
      <c r="I116" s="266"/>
      <c r="J116" s="266"/>
      <c r="K116" s="266"/>
      <c r="L116" s="48"/>
      <c r="V116" s="45"/>
    </row>
    <row r="117" spans="1:23">
      <c r="A117" s="266"/>
      <c r="B117" s="266"/>
      <c r="C117" s="266"/>
      <c r="D117" s="266"/>
      <c r="E117" s="266"/>
      <c r="F117" s="266"/>
      <c r="G117" s="266"/>
      <c r="H117" s="266"/>
      <c r="I117" s="266"/>
      <c r="J117" s="266"/>
      <c r="K117" s="266"/>
      <c r="L117" s="48"/>
      <c r="V117" s="45"/>
    </row>
    <row r="118" spans="1:23">
      <c r="A118" s="266"/>
      <c r="B118" s="266"/>
      <c r="C118" s="266"/>
      <c r="D118" s="266"/>
      <c r="E118" s="266"/>
      <c r="F118" s="266"/>
      <c r="G118" s="266"/>
      <c r="H118" s="266"/>
      <c r="I118" s="266"/>
      <c r="J118" s="266"/>
      <c r="K118" s="266"/>
      <c r="L118" s="48"/>
      <c r="M118" s="48"/>
      <c r="V118" s="45"/>
    </row>
    <row r="119" spans="1:23">
      <c r="A119" s="266"/>
      <c r="B119" s="266"/>
      <c r="C119" s="266"/>
      <c r="D119" s="266"/>
      <c r="E119" s="266"/>
      <c r="F119" s="266"/>
      <c r="G119" s="266"/>
      <c r="H119" s="266"/>
      <c r="I119" s="266"/>
      <c r="J119" s="266"/>
      <c r="K119" s="266"/>
      <c r="L119" s="48"/>
      <c r="M119" s="48"/>
      <c r="V119" s="45"/>
    </row>
    <row r="120" spans="1:23">
      <c r="A120" s="169"/>
      <c r="B120" s="169"/>
      <c r="C120" s="169"/>
      <c r="D120" s="169"/>
      <c r="E120" s="169"/>
      <c r="F120" s="169"/>
      <c r="G120" s="169"/>
      <c r="H120" s="169"/>
      <c r="I120" s="169"/>
      <c r="J120" s="169"/>
      <c r="K120" s="169"/>
      <c r="L120" s="48"/>
      <c r="M120" s="48"/>
      <c r="V120" s="45"/>
    </row>
    <row r="121" spans="1:23">
      <c r="A121" s="170" t="s">
        <v>882</v>
      </c>
      <c r="B121" s="139"/>
      <c r="C121" s="139"/>
      <c r="D121" s="139"/>
      <c r="E121" s="139"/>
      <c r="F121" s="139"/>
      <c r="G121" s="139"/>
      <c r="H121" s="139"/>
      <c r="I121" s="143"/>
      <c r="J121" s="43"/>
      <c r="K121" s="139"/>
      <c r="L121" s="50" t="str">
        <f>IF(J114=2,"回答不要",IF(J121="","要記入",IF(AND(J121&gt;=1,J121&lt;=2),"ＯＫ","エラー")))</f>
        <v>要記入</v>
      </c>
      <c r="M121" s="48"/>
      <c r="V121" s="45"/>
    </row>
    <row r="122" spans="1:23">
      <c r="A122" s="265" t="s">
        <v>892</v>
      </c>
      <c r="B122" s="266"/>
      <c r="C122" s="266"/>
      <c r="D122" s="266"/>
      <c r="E122" s="266"/>
      <c r="F122" s="266"/>
      <c r="G122" s="266"/>
      <c r="H122" s="266"/>
      <c r="I122" s="266"/>
      <c r="J122" s="266"/>
      <c r="K122" s="266"/>
      <c r="L122" s="48"/>
      <c r="M122" s="48"/>
      <c r="V122" s="45"/>
    </row>
    <row r="123" spans="1:23">
      <c r="A123" s="266"/>
      <c r="B123" s="266"/>
      <c r="C123" s="266"/>
      <c r="D123" s="266"/>
      <c r="E123" s="266"/>
      <c r="F123" s="266"/>
      <c r="G123" s="266"/>
      <c r="H123" s="266"/>
      <c r="I123" s="266"/>
      <c r="J123" s="266"/>
      <c r="K123" s="266"/>
      <c r="L123" s="48"/>
      <c r="M123" s="48"/>
      <c r="V123" s="45"/>
    </row>
    <row r="124" spans="1:23">
      <c r="A124" s="266"/>
      <c r="B124" s="266"/>
      <c r="C124" s="266"/>
      <c r="D124" s="266"/>
      <c r="E124" s="266"/>
      <c r="F124" s="266"/>
      <c r="G124" s="266"/>
      <c r="H124" s="266"/>
      <c r="I124" s="266"/>
      <c r="J124" s="266"/>
      <c r="K124" s="266"/>
      <c r="L124" s="48"/>
      <c r="V124" s="45"/>
    </row>
    <row r="125" spans="1:23">
      <c r="A125" s="266"/>
      <c r="B125" s="266"/>
      <c r="C125" s="266"/>
      <c r="D125" s="266"/>
      <c r="E125" s="266"/>
      <c r="F125" s="266"/>
      <c r="G125" s="266"/>
      <c r="H125" s="266"/>
      <c r="I125" s="266"/>
      <c r="J125" s="266"/>
      <c r="K125" s="266"/>
      <c r="L125" s="48"/>
      <c r="M125" s="48"/>
      <c r="V125" s="45"/>
    </row>
    <row r="126" spans="1:23">
      <c r="A126" s="266"/>
      <c r="B126" s="266"/>
      <c r="C126" s="266"/>
      <c r="D126" s="266"/>
      <c r="E126" s="266"/>
      <c r="F126" s="266"/>
      <c r="G126" s="266"/>
      <c r="H126" s="266"/>
      <c r="I126" s="266"/>
      <c r="J126" s="266"/>
      <c r="K126" s="266"/>
      <c r="L126" s="48"/>
      <c r="M126" s="48"/>
      <c r="V126" s="45"/>
    </row>
    <row r="127" spans="1:23">
      <c r="A127" s="169"/>
      <c r="B127" s="169"/>
      <c r="C127" s="169"/>
      <c r="D127" s="169"/>
      <c r="E127" s="169"/>
      <c r="F127" s="169"/>
      <c r="G127" s="169"/>
      <c r="H127" s="169"/>
      <c r="I127" s="169"/>
      <c r="J127" s="169"/>
      <c r="K127" s="169"/>
      <c r="L127" s="48"/>
      <c r="M127" s="48"/>
      <c r="U127" s="45"/>
      <c r="V127" s="45"/>
    </row>
    <row r="128" spans="1:23">
      <c r="A128" s="170" t="s">
        <v>883</v>
      </c>
      <c r="B128" s="139"/>
      <c r="C128" s="139"/>
      <c r="D128" s="139"/>
      <c r="E128" s="139"/>
      <c r="F128" s="143"/>
      <c r="G128" s="143"/>
      <c r="H128" s="143"/>
      <c r="I128" s="143"/>
      <c r="J128" s="43"/>
      <c r="K128" s="139"/>
      <c r="L128" s="50" t="str">
        <f>IF(J128="","要記入",IF(AND(J128&gt;=1,J128&lt;=2),"ＯＫ","エラー"))</f>
        <v>要記入</v>
      </c>
      <c r="M128" s="48"/>
      <c r="U128" s="45"/>
      <c r="V128" s="45"/>
      <c r="W128" t="s">
        <v>227</v>
      </c>
    </row>
    <row r="129" spans="1:23">
      <c r="A129" s="265" t="s">
        <v>824</v>
      </c>
      <c r="B129" s="266"/>
      <c r="C129" s="266"/>
      <c r="D129" s="266"/>
      <c r="E129" s="266"/>
      <c r="F129" s="266"/>
      <c r="G129" s="266"/>
      <c r="H129" s="266"/>
      <c r="I129" s="266"/>
      <c r="J129" s="266"/>
      <c r="K129" s="266"/>
      <c r="L129" s="48"/>
      <c r="M129" s="48"/>
      <c r="N129" s="45"/>
      <c r="O129" s="45"/>
      <c r="P129" s="45"/>
      <c r="Q129" s="45"/>
      <c r="R129" s="45"/>
      <c r="S129" s="45"/>
      <c r="U129" s="45"/>
      <c r="W129" s="171" t="s">
        <v>117</v>
      </c>
    </row>
    <row r="130" spans="1:23">
      <c r="A130" s="266"/>
      <c r="B130" s="266"/>
      <c r="C130" s="266"/>
      <c r="D130" s="266"/>
      <c r="E130" s="266"/>
      <c r="F130" s="266"/>
      <c r="G130" s="266"/>
      <c r="H130" s="266"/>
      <c r="I130" s="266"/>
      <c r="J130" s="266"/>
      <c r="K130" s="266"/>
      <c r="L130" s="48"/>
      <c r="M130" s="48"/>
      <c r="N130" s="45"/>
      <c r="O130" s="45"/>
      <c r="P130" s="45"/>
      <c r="Q130" s="45"/>
      <c r="R130" s="45"/>
      <c r="S130" s="45"/>
    </row>
    <row r="131" spans="1:23">
      <c r="A131" s="266"/>
      <c r="B131" s="266"/>
      <c r="C131" s="266"/>
      <c r="D131" s="266"/>
      <c r="E131" s="266"/>
      <c r="F131" s="266"/>
      <c r="G131" s="266"/>
      <c r="H131" s="266"/>
      <c r="I131" s="266"/>
      <c r="J131" s="266"/>
      <c r="K131" s="266"/>
      <c r="L131" s="48"/>
      <c r="N131" s="45"/>
      <c r="O131" s="45"/>
      <c r="P131" s="45"/>
      <c r="Q131" s="45"/>
      <c r="R131" s="45"/>
      <c r="S131" s="45"/>
    </row>
    <row r="132" spans="1:23">
      <c r="A132" s="266"/>
      <c r="B132" s="266"/>
      <c r="C132" s="266"/>
      <c r="D132" s="266"/>
      <c r="E132" s="266"/>
      <c r="F132" s="266"/>
      <c r="G132" s="266"/>
      <c r="H132" s="266"/>
      <c r="I132" s="266"/>
      <c r="J132" s="266"/>
      <c r="K132" s="266"/>
      <c r="L132" s="48"/>
      <c r="M132" s="48"/>
      <c r="N132" s="45"/>
      <c r="O132" s="45"/>
      <c r="P132" s="45"/>
      <c r="Q132" s="45"/>
      <c r="R132" s="45"/>
      <c r="S132" s="45"/>
    </row>
    <row r="133" spans="1:23">
      <c r="A133" s="266"/>
      <c r="B133" s="266"/>
      <c r="C133" s="266"/>
      <c r="D133" s="266"/>
      <c r="E133" s="266"/>
      <c r="F133" s="266"/>
      <c r="G133" s="266"/>
      <c r="H133" s="266"/>
      <c r="I133" s="266"/>
      <c r="J133" s="266"/>
      <c r="K133" s="266"/>
      <c r="L133" s="48"/>
      <c r="M133" s="48"/>
      <c r="N133" s="45"/>
      <c r="O133" s="45"/>
      <c r="P133" s="45"/>
      <c r="Q133" s="45"/>
      <c r="R133" s="45"/>
      <c r="S133" s="45"/>
    </row>
    <row r="134" spans="1:23">
      <c r="A134" s="143"/>
      <c r="B134" s="143"/>
      <c r="C134" s="143"/>
      <c r="D134" s="143"/>
      <c r="E134" s="143"/>
      <c r="F134" s="143"/>
      <c r="G134" s="143"/>
      <c r="H134" s="143"/>
      <c r="I134" s="143"/>
      <c r="J134" s="143"/>
      <c r="K134" s="143"/>
      <c r="M134" s="48"/>
      <c r="U134" s="45"/>
    </row>
    <row r="135" spans="1:23">
      <c r="A135" s="154" t="s">
        <v>884</v>
      </c>
      <c r="B135" s="143"/>
      <c r="C135" s="143"/>
      <c r="D135" s="143"/>
      <c r="E135" s="143"/>
      <c r="F135" s="162"/>
      <c r="G135" s="143"/>
      <c r="H135" s="143"/>
      <c r="I135" s="143"/>
      <c r="J135" s="143"/>
      <c r="K135" s="143"/>
      <c r="M135" s="48"/>
      <c r="W135" s="171" t="s">
        <v>181</v>
      </c>
    </row>
    <row r="136" spans="1:23">
      <c r="A136" s="275" t="s">
        <v>17</v>
      </c>
      <c r="B136" s="275"/>
      <c r="C136" s="286"/>
      <c r="D136" s="286"/>
      <c r="E136" s="286"/>
      <c r="F136" s="286"/>
      <c r="G136" s="286"/>
      <c r="H136" s="147" t="s">
        <v>71</v>
      </c>
      <c r="I136" s="143"/>
      <c r="J136" s="143"/>
      <c r="K136" s="143"/>
      <c r="L136" s="48" t="str">
        <f>IF(C136="","要入力","ＯＫ")</f>
        <v>要入力</v>
      </c>
      <c r="M136" s="48"/>
    </row>
    <row r="137" spans="1:23">
      <c r="A137" s="275" t="s">
        <v>18</v>
      </c>
      <c r="B137" s="173" t="s">
        <v>19</v>
      </c>
      <c r="C137" s="85" t="str">
        <f>IF($B$9="","",VLOOKUP($B$9,データ集!$B$27:$G$125,4,FALSE))</f>
        <v/>
      </c>
      <c r="D137" s="145" t="s">
        <v>20</v>
      </c>
      <c r="E137" s="276" t="str">
        <f>IF($B$9="","",VLOOKUP($B$9,データ集!$B$27:$G$125,6,FALSE))</f>
        <v/>
      </c>
      <c r="F137" s="277" t="str">
        <f>IF($B$9="","",VLOOKUP($B$9,データ集!$B$27:$G$125,4,TRUE))</f>
        <v/>
      </c>
      <c r="G137" s="278" t="str">
        <f>IF($B$9="","",VLOOKUP($B$9,データ集!$B$27:$G$125,4,TRUE))</f>
        <v/>
      </c>
      <c r="H137" s="174"/>
      <c r="I137" s="143"/>
      <c r="J137" s="143"/>
      <c r="K137" s="143"/>
      <c r="L137" s="48"/>
    </row>
    <row r="138" spans="1:23" s="45" customFormat="1">
      <c r="A138" s="275"/>
      <c r="B138" s="175" t="s">
        <v>21</v>
      </c>
      <c r="C138" s="267" t="str">
        <f>IF($B$9="","",VLOOKUP($B$9,データ集!$B$27:$G$125,5,FALSE))</f>
        <v/>
      </c>
      <c r="D138" s="268" t="str">
        <f>IF($B$9="","",VLOOKUP($B$9,データ集!$B$27:$G$125,4,TRUE))</f>
        <v/>
      </c>
      <c r="E138" s="268" t="str">
        <f>IF($B$9="","",VLOOKUP($B$9,データ集!$B$27:$G$125,4,TRUE))</f>
        <v/>
      </c>
      <c r="F138" s="268" t="str">
        <f>IF($B$9="","",VLOOKUP($B$9,データ集!$B$27:$G$125,4,TRUE))</f>
        <v/>
      </c>
      <c r="G138" s="269" t="str">
        <f>IF($B$9="","",VLOOKUP($B$9,データ集!$B$27:$G$125,4,TRUE))</f>
        <v/>
      </c>
      <c r="H138" s="147"/>
      <c r="I138" s="143"/>
      <c r="J138" s="143"/>
      <c r="K138" s="143"/>
      <c r="L138" s="48"/>
      <c r="M138" s="50"/>
      <c r="N138" s="46"/>
      <c r="O138" s="46"/>
      <c r="P138" s="46"/>
      <c r="Q138" s="46"/>
      <c r="R138" s="46"/>
      <c r="S138" s="46"/>
      <c r="T138" s="46"/>
      <c r="U138" s="46"/>
      <c r="V138" s="46"/>
      <c r="W138" s="46"/>
    </row>
    <row r="139" spans="1:23" s="45" customFormat="1">
      <c r="A139" s="275" t="s">
        <v>22</v>
      </c>
      <c r="B139" s="275"/>
      <c r="C139" s="286"/>
      <c r="D139" s="286"/>
      <c r="E139" s="286"/>
      <c r="F139" s="286"/>
      <c r="G139" s="286"/>
      <c r="H139" s="147" t="s">
        <v>23</v>
      </c>
      <c r="I139" s="143"/>
      <c r="J139" s="143"/>
      <c r="K139" s="143"/>
      <c r="L139" s="48" t="str">
        <f>IF(C139="","要入力","ＯＫ")</f>
        <v>要入力</v>
      </c>
      <c r="M139" s="48"/>
      <c r="N139" s="46"/>
      <c r="O139" s="46"/>
      <c r="P139" s="46"/>
      <c r="Q139" s="46"/>
      <c r="R139" s="46"/>
      <c r="S139" s="46"/>
      <c r="T139" s="46"/>
      <c r="U139" s="46"/>
      <c r="V139" s="46"/>
      <c r="W139" s="46"/>
    </row>
    <row r="140" spans="1:23" s="45" customFormat="1">
      <c r="A140" s="274" t="s">
        <v>24</v>
      </c>
      <c r="B140" s="176" t="s">
        <v>19</v>
      </c>
      <c r="C140" s="137"/>
      <c r="D140" s="145" t="s">
        <v>20</v>
      </c>
      <c r="E140" s="339"/>
      <c r="F140" s="340"/>
      <c r="G140" s="341"/>
      <c r="H140" s="147" t="s">
        <v>25</v>
      </c>
      <c r="I140" s="143"/>
      <c r="J140" s="143"/>
      <c r="K140" s="143"/>
      <c r="L140" s="48" t="str">
        <f>IF(E140="","要入力","ＯＫ")</f>
        <v>要入力</v>
      </c>
      <c r="M140" s="48"/>
      <c r="N140" s="46"/>
      <c r="O140" s="46"/>
      <c r="P140" s="46"/>
      <c r="Q140" s="46"/>
      <c r="R140" s="46"/>
      <c r="S140" s="46"/>
      <c r="T140" s="46"/>
      <c r="U140" s="46"/>
      <c r="V140" s="46"/>
      <c r="W140" s="46"/>
    </row>
    <row r="141" spans="1:23" s="45" customFormat="1">
      <c r="A141" s="274"/>
      <c r="B141" s="177" t="s">
        <v>21</v>
      </c>
      <c r="C141" s="271"/>
      <c r="D141" s="272"/>
      <c r="E141" s="272"/>
      <c r="F141" s="272"/>
      <c r="G141" s="273"/>
      <c r="H141" s="147"/>
      <c r="I141" s="143"/>
      <c r="J141" s="143"/>
      <c r="K141" s="143"/>
      <c r="L141" s="48" t="str">
        <f>IF(C141="","要入力","ＯＫ")</f>
        <v>要入力</v>
      </c>
      <c r="M141" s="48"/>
      <c r="N141" s="46"/>
      <c r="O141" s="46"/>
      <c r="P141" s="46"/>
      <c r="Q141" s="46"/>
      <c r="R141" s="46"/>
      <c r="S141" s="46"/>
      <c r="T141" s="46"/>
      <c r="U141" s="46"/>
      <c r="V141" s="46"/>
      <c r="W141" s="46"/>
    </row>
    <row r="142" spans="1:23" s="45" customFormat="1">
      <c r="A142" s="274"/>
      <c r="B142" s="285" t="s">
        <v>26</v>
      </c>
      <c r="C142" s="285"/>
      <c r="D142" s="270"/>
      <c r="E142" s="270"/>
      <c r="F142" s="270"/>
      <c r="G142" s="270"/>
      <c r="H142" s="147" t="s">
        <v>27</v>
      </c>
      <c r="I142" s="143"/>
      <c r="J142" s="143"/>
      <c r="K142" s="143"/>
      <c r="L142" s="48" t="str">
        <f>IF(D142="","要入力","ＯＫ")</f>
        <v>要入力</v>
      </c>
      <c r="M142" s="48"/>
      <c r="N142" s="46"/>
      <c r="O142" s="46"/>
      <c r="P142" s="46"/>
      <c r="Q142" s="46"/>
      <c r="R142" s="46"/>
      <c r="S142" s="46"/>
      <c r="T142" s="46"/>
      <c r="U142" s="46"/>
      <c r="V142" s="46"/>
      <c r="W142" s="46"/>
    </row>
    <row r="143" spans="1:23">
      <c r="A143" s="143"/>
      <c r="B143" s="143"/>
      <c r="C143" s="168"/>
      <c r="D143" s="168"/>
      <c r="E143" s="168"/>
      <c r="F143" s="168"/>
      <c r="G143" s="143"/>
      <c r="H143" s="143"/>
      <c r="I143" s="143"/>
      <c r="J143" s="143"/>
      <c r="K143" s="143"/>
      <c r="M143" s="48"/>
      <c r="T143" s="45"/>
    </row>
    <row r="144" spans="1:23">
      <c r="A144" s="154" t="s">
        <v>893</v>
      </c>
      <c r="B144" s="147"/>
      <c r="C144" s="147"/>
      <c r="D144" s="143"/>
      <c r="E144" s="143"/>
      <c r="F144" s="143"/>
      <c r="G144" s="143"/>
      <c r="H144" s="143"/>
      <c r="I144" s="143"/>
      <c r="J144" s="143"/>
      <c r="K144" s="143"/>
      <c r="M144" s="48"/>
      <c r="T144" s="45"/>
    </row>
    <row r="145" spans="1:23">
      <c r="A145" s="143"/>
      <c r="B145" s="147"/>
      <c r="C145" s="147"/>
      <c r="D145" s="178" t="s">
        <v>564</v>
      </c>
      <c r="E145" s="134">
        <v>7</v>
      </c>
      <c r="F145" s="162" t="s">
        <v>28</v>
      </c>
      <c r="G145" s="134">
        <v>6</v>
      </c>
      <c r="H145" s="162" t="s">
        <v>29</v>
      </c>
      <c r="I145" s="134">
        <v>24</v>
      </c>
      <c r="J145" s="143" t="s">
        <v>30</v>
      </c>
      <c r="K145" s="143"/>
      <c r="M145" s="48"/>
      <c r="N145" s="52"/>
      <c r="O145" s="52"/>
      <c r="P145" s="52"/>
      <c r="T145" s="45"/>
      <c r="W145" s="45"/>
    </row>
    <row r="146" spans="1:23">
      <c r="A146" s="143"/>
      <c r="B146" s="147"/>
      <c r="C146" s="147"/>
      <c r="D146" s="178"/>
      <c r="E146" s="64"/>
      <c r="F146" s="63"/>
      <c r="G146" s="64"/>
      <c r="H146" s="63"/>
      <c r="I146" s="64"/>
      <c r="J146" s="143"/>
      <c r="K146" s="143"/>
      <c r="N146" s="52"/>
      <c r="O146" s="52"/>
      <c r="P146" s="52"/>
      <c r="W146" s="45"/>
    </row>
    <row r="147" spans="1:23">
      <c r="A147" s="279" t="s">
        <v>827</v>
      </c>
      <c r="B147" s="280"/>
      <c r="C147" s="280"/>
      <c r="D147" s="280"/>
      <c r="E147" s="280"/>
      <c r="F147" s="280"/>
      <c r="G147" s="280"/>
      <c r="H147" s="280"/>
      <c r="I147" s="280"/>
      <c r="J147" s="280"/>
      <c r="K147" s="281"/>
      <c r="L147" s="52"/>
      <c r="N147" s="52"/>
      <c r="O147" s="52"/>
      <c r="P147" s="52"/>
    </row>
    <row r="148" spans="1:23">
      <c r="A148" s="282"/>
      <c r="B148" s="283"/>
      <c r="C148" s="283"/>
      <c r="D148" s="283"/>
      <c r="E148" s="283"/>
      <c r="F148" s="283"/>
      <c r="G148" s="283"/>
      <c r="H148" s="283"/>
      <c r="I148" s="283"/>
      <c r="J148" s="283"/>
      <c r="K148" s="284"/>
      <c r="L148" s="52"/>
      <c r="N148" s="52"/>
      <c r="O148" s="52"/>
      <c r="P148" s="52"/>
    </row>
    <row r="149" spans="1:23">
      <c r="A149" s="252" t="s">
        <v>804</v>
      </c>
      <c r="B149" s="253"/>
      <c r="C149" s="253"/>
      <c r="D149" s="253"/>
      <c r="E149" s="253"/>
      <c r="F149" s="253"/>
      <c r="G149" s="253"/>
      <c r="H149" s="253"/>
      <c r="I149" s="253"/>
      <c r="J149" s="253"/>
      <c r="K149" s="254"/>
      <c r="L149" s="52"/>
      <c r="N149" s="52"/>
      <c r="O149" s="52"/>
      <c r="P149" s="52"/>
    </row>
    <row r="150" spans="1:23" ht="18.75" customHeight="1">
      <c r="A150" s="289" t="s">
        <v>805</v>
      </c>
      <c r="B150" s="290"/>
      <c r="C150" s="290"/>
      <c r="D150" s="290"/>
      <c r="E150" s="290"/>
      <c r="F150" s="290"/>
      <c r="G150" s="290"/>
      <c r="H150" s="290"/>
      <c r="I150" s="290"/>
      <c r="J150" s="290"/>
      <c r="K150" s="291"/>
      <c r="L150" s="52"/>
      <c r="M150" s="52"/>
      <c r="N150" s="52"/>
      <c r="O150" s="52"/>
      <c r="P150" s="52"/>
    </row>
    <row r="151" spans="1:23" ht="16.5" customHeight="1">
      <c r="A151" s="342" t="s">
        <v>247</v>
      </c>
      <c r="B151" s="342"/>
      <c r="C151" s="342"/>
      <c r="D151" s="342"/>
      <c r="E151" s="342"/>
      <c r="F151" s="342"/>
      <c r="G151" s="342"/>
      <c r="H151" s="342"/>
      <c r="I151" s="342"/>
      <c r="J151" s="342"/>
      <c r="K151" s="342"/>
      <c r="L151" s="52"/>
      <c r="M151" s="52"/>
      <c r="N151" s="52"/>
      <c r="O151" s="52"/>
      <c r="P151" s="52"/>
      <c r="W151" s="45"/>
    </row>
    <row r="152" spans="1:23" ht="16.5" customHeight="1">
      <c r="A152" s="343"/>
      <c r="B152" s="343"/>
      <c r="C152" s="343"/>
      <c r="D152" s="343"/>
      <c r="E152" s="343"/>
      <c r="F152" s="343"/>
      <c r="G152" s="343"/>
      <c r="H152" s="343"/>
      <c r="I152" s="343"/>
      <c r="J152" s="343"/>
      <c r="K152" s="343"/>
      <c r="L152" s="52"/>
      <c r="M152" s="52"/>
      <c r="N152" s="52"/>
      <c r="O152" s="52"/>
      <c r="P152" s="52"/>
      <c r="W152" s="45"/>
    </row>
    <row r="153" spans="1:23" ht="19">
      <c r="A153" s="344" t="s">
        <v>942</v>
      </c>
      <c r="B153" s="345"/>
      <c r="C153" s="345"/>
      <c r="D153" s="345"/>
      <c r="E153" s="345"/>
      <c r="F153" s="345"/>
      <c r="G153" s="345"/>
      <c r="H153" s="345"/>
      <c r="I153" s="345"/>
      <c r="J153" s="345"/>
      <c r="K153" s="345"/>
      <c r="L153" s="52"/>
      <c r="M153" s="52"/>
      <c r="W153" s="45"/>
    </row>
    <row r="154" spans="1:23" ht="219" customHeight="1">
      <c r="A154" s="337" t="s">
        <v>953</v>
      </c>
      <c r="B154" s="338"/>
      <c r="C154" s="338"/>
      <c r="D154" s="338"/>
      <c r="E154" s="338"/>
      <c r="F154" s="338"/>
      <c r="G154" s="338"/>
      <c r="H154" s="338"/>
      <c r="I154" s="338"/>
      <c r="J154" s="338"/>
      <c r="K154" s="338"/>
      <c r="L154" s="52"/>
      <c r="M154" s="52"/>
      <c r="W154" s="45"/>
    </row>
    <row r="155" spans="1:23">
      <c r="B155" s="179"/>
      <c r="C155" s="179"/>
      <c r="M155" s="52"/>
    </row>
    <row r="156" spans="1:23">
      <c r="B156" s="179"/>
      <c r="C156" s="179"/>
      <c r="M156" s="52"/>
    </row>
    <row r="157" spans="1:23" ht="17.5" customHeight="1">
      <c r="B157" s="179"/>
      <c r="C157" s="179"/>
      <c r="M157" s="52"/>
    </row>
    <row r="158" spans="1:23">
      <c r="B158" s="179"/>
      <c r="C158" s="179"/>
      <c r="V158" s="45"/>
    </row>
    <row r="159" spans="1:23">
      <c r="B159" s="179"/>
      <c r="C159" s="179"/>
      <c r="V159" s="45"/>
    </row>
    <row r="160" spans="1:23">
      <c r="B160" s="179"/>
      <c r="C160" s="179"/>
      <c r="V160" s="45"/>
    </row>
    <row r="161" spans="2:22">
      <c r="B161" s="179"/>
      <c r="C161" s="179"/>
      <c r="V161" s="45"/>
    </row>
    <row r="162" spans="2:22">
      <c r="B162" s="179"/>
      <c r="C162" s="179"/>
      <c r="V162" s="45"/>
    </row>
    <row r="163" spans="2:22" ht="183" customHeight="1">
      <c r="B163" s="179"/>
      <c r="C163" s="179"/>
    </row>
    <row r="164" spans="2:22" hidden="1">
      <c r="B164" s="179"/>
      <c r="C164" s="179"/>
    </row>
    <row r="165" spans="2:22" hidden="1">
      <c r="B165" s="179"/>
      <c r="C165" s="179"/>
    </row>
    <row r="166" spans="2:22" hidden="1">
      <c r="B166" s="179"/>
      <c r="C166" s="179"/>
    </row>
    <row r="167" spans="2:22" hidden="1">
      <c r="B167" s="179"/>
      <c r="C167" s="179"/>
    </row>
    <row r="168" spans="2:22" hidden="1">
      <c r="B168" s="179"/>
      <c r="C168" s="179"/>
    </row>
    <row r="169" spans="2:22" hidden="1">
      <c r="B169" s="179"/>
      <c r="C169" s="179"/>
    </row>
    <row r="170" spans="2:22" hidden="1">
      <c r="B170" s="179"/>
      <c r="C170" s="179"/>
    </row>
    <row r="171" spans="2:22" hidden="1">
      <c r="B171" s="179"/>
      <c r="C171" s="179"/>
    </row>
    <row r="172" spans="2:22" hidden="1">
      <c r="B172" s="179"/>
      <c r="C172" s="179"/>
    </row>
    <row r="173" spans="2:22" hidden="1">
      <c r="B173" s="179"/>
      <c r="C173" s="179"/>
    </row>
    <row r="174" spans="2:22" hidden="1">
      <c r="B174" s="179"/>
      <c r="C174" s="179"/>
    </row>
    <row r="175" spans="2:22" hidden="1">
      <c r="B175" s="179"/>
      <c r="C175" s="179"/>
    </row>
    <row r="176" spans="2:22" hidden="1">
      <c r="B176" s="179"/>
      <c r="C176" s="179"/>
    </row>
    <row r="177" spans="2:3" hidden="1">
      <c r="B177" s="179"/>
      <c r="C177" s="179"/>
    </row>
    <row r="178" spans="2:3" hidden="1">
      <c r="B178" s="179"/>
      <c r="C178" s="179"/>
    </row>
    <row r="179" spans="2:3" hidden="1">
      <c r="B179" s="179"/>
      <c r="C179" s="179"/>
    </row>
    <row r="180" spans="2:3" hidden="1">
      <c r="B180" s="179"/>
      <c r="C180" s="179"/>
    </row>
    <row r="181" spans="2:3" hidden="1">
      <c r="B181" s="179"/>
      <c r="C181" s="179"/>
    </row>
    <row r="182" spans="2:3" hidden="1">
      <c r="B182" s="179"/>
      <c r="C182" s="179"/>
    </row>
    <row r="183" spans="2:3" hidden="1">
      <c r="B183" s="179"/>
      <c r="C183" s="179"/>
    </row>
    <row r="184" spans="2:3" hidden="1">
      <c r="B184" s="179"/>
      <c r="C184" s="179"/>
    </row>
    <row r="185" spans="2:3" hidden="1">
      <c r="B185" s="179"/>
      <c r="C185" s="179"/>
    </row>
    <row r="186" spans="2:3" hidden="1">
      <c r="B186" s="179"/>
      <c r="C186" s="179"/>
    </row>
    <row r="187" spans="2:3" hidden="1">
      <c r="B187" s="179"/>
      <c r="C187" s="179"/>
    </row>
    <row r="188" spans="2:3" hidden="1">
      <c r="B188" s="179"/>
      <c r="C188" s="179"/>
    </row>
    <row r="189" spans="2:3" hidden="1">
      <c r="B189" s="179"/>
      <c r="C189" s="179"/>
    </row>
    <row r="190" spans="2:3" hidden="1">
      <c r="B190" s="179"/>
      <c r="C190" s="179"/>
    </row>
    <row r="191" spans="2:3" hidden="1">
      <c r="B191" s="179"/>
      <c r="C191" s="179"/>
    </row>
    <row r="192" spans="2:3" hidden="1">
      <c r="B192" s="179"/>
      <c r="C192" s="179"/>
    </row>
    <row r="193" spans="2:3" hidden="1">
      <c r="B193" s="179"/>
      <c r="C193" s="179"/>
    </row>
    <row r="194" spans="2:3" hidden="1">
      <c r="B194" s="179"/>
      <c r="C194" s="179"/>
    </row>
    <row r="195" spans="2:3" hidden="1">
      <c r="B195" s="179"/>
      <c r="C195" s="179"/>
    </row>
    <row r="196" spans="2:3" hidden="1">
      <c r="B196" s="179"/>
      <c r="C196" s="179"/>
    </row>
    <row r="197" spans="2:3" hidden="1">
      <c r="B197" s="179"/>
      <c r="C197" s="179"/>
    </row>
    <row r="198" spans="2:3" hidden="1">
      <c r="B198" s="179"/>
      <c r="C198" s="179"/>
    </row>
    <row r="199" spans="2:3" hidden="1">
      <c r="B199" s="179"/>
      <c r="C199" s="179"/>
    </row>
    <row r="200" spans="2:3" hidden="1">
      <c r="B200" s="179"/>
      <c r="C200" s="179"/>
    </row>
    <row r="201" spans="2:3" hidden="1">
      <c r="B201" s="179"/>
      <c r="C201" s="179"/>
    </row>
    <row r="202" spans="2:3" hidden="1">
      <c r="B202" s="179"/>
      <c r="C202" s="179"/>
    </row>
    <row r="203" spans="2:3" hidden="1">
      <c r="B203" s="179"/>
      <c r="C203" s="179"/>
    </row>
    <row r="204" spans="2:3" hidden="1">
      <c r="B204" s="179"/>
      <c r="C204" s="179"/>
    </row>
    <row r="205" spans="2:3" hidden="1">
      <c r="B205" s="179"/>
      <c r="C205" s="179"/>
    </row>
    <row r="206" spans="2:3" hidden="1">
      <c r="B206" s="179"/>
      <c r="C206" s="179"/>
    </row>
    <row r="207" spans="2:3" hidden="1">
      <c r="B207" s="179"/>
      <c r="C207" s="179"/>
    </row>
    <row r="208" spans="2:3" hidden="1">
      <c r="B208" s="179"/>
      <c r="C208" s="179"/>
    </row>
    <row r="209" spans="2:3" hidden="1">
      <c r="B209" s="179"/>
      <c r="C209" s="179"/>
    </row>
    <row r="210" spans="2:3" hidden="1">
      <c r="B210" s="179"/>
      <c r="C210" s="179"/>
    </row>
    <row r="211" spans="2:3" hidden="1">
      <c r="B211" s="179"/>
      <c r="C211" s="179"/>
    </row>
    <row r="212" spans="2:3" hidden="1">
      <c r="B212" s="179"/>
      <c r="C212" s="179"/>
    </row>
    <row r="213" spans="2:3" hidden="1">
      <c r="B213" s="179"/>
      <c r="C213" s="179"/>
    </row>
    <row r="214" spans="2:3" hidden="1">
      <c r="B214" s="179"/>
      <c r="C214" s="179"/>
    </row>
    <row r="215" spans="2:3" hidden="1">
      <c r="B215" s="179"/>
      <c r="C215" s="179"/>
    </row>
    <row r="216" spans="2:3" hidden="1">
      <c r="B216" s="179"/>
      <c r="C216" s="179"/>
    </row>
    <row r="217" spans="2:3" hidden="1">
      <c r="B217" s="179"/>
      <c r="C217" s="179"/>
    </row>
    <row r="218" spans="2:3" hidden="1">
      <c r="B218" s="179"/>
      <c r="C218" s="179"/>
    </row>
    <row r="219" spans="2:3" hidden="1">
      <c r="B219" s="179"/>
      <c r="C219" s="179"/>
    </row>
    <row r="220" spans="2:3" hidden="1">
      <c r="B220" s="179"/>
      <c r="C220" s="179"/>
    </row>
    <row r="221" spans="2:3" hidden="1">
      <c r="B221" s="179"/>
      <c r="C221" s="179"/>
    </row>
    <row r="222" spans="2:3" hidden="1">
      <c r="B222" s="179"/>
      <c r="C222" s="179"/>
    </row>
    <row r="223" spans="2:3" hidden="1">
      <c r="B223" s="179"/>
      <c r="C223" s="179"/>
    </row>
    <row r="224" spans="2:3" hidden="1">
      <c r="B224" s="179"/>
      <c r="C224" s="179"/>
    </row>
    <row r="225" spans="2:3" hidden="1">
      <c r="B225" s="179"/>
      <c r="C225" s="179"/>
    </row>
    <row r="226" spans="2:3" hidden="1">
      <c r="B226" s="179"/>
      <c r="C226" s="179"/>
    </row>
    <row r="227" spans="2:3" hidden="1">
      <c r="B227" s="179"/>
      <c r="C227" s="179"/>
    </row>
    <row r="228" spans="2:3" hidden="1">
      <c r="B228" s="179"/>
      <c r="C228" s="179"/>
    </row>
    <row r="229" spans="2:3" hidden="1">
      <c r="B229" s="179"/>
      <c r="C229" s="179"/>
    </row>
    <row r="230" spans="2:3" hidden="1">
      <c r="B230" s="179"/>
      <c r="C230" s="179"/>
    </row>
    <row r="231" spans="2:3" hidden="1">
      <c r="B231" s="179"/>
      <c r="C231" s="179"/>
    </row>
    <row r="232" spans="2:3" hidden="1">
      <c r="B232" s="179"/>
      <c r="C232" s="179"/>
    </row>
    <row r="233" spans="2:3" hidden="1">
      <c r="B233" s="179"/>
      <c r="C233" s="179"/>
    </row>
    <row r="234" spans="2:3" hidden="1">
      <c r="B234" s="179"/>
      <c r="C234" s="179"/>
    </row>
    <row r="235" spans="2:3" hidden="1">
      <c r="B235" s="179"/>
      <c r="C235" s="179"/>
    </row>
    <row r="236" spans="2:3" hidden="1">
      <c r="B236" s="179"/>
      <c r="C236" s="179"/>
    </row>
    <row r="237" spans="2:3" hidden="1">
      <c r="B237" s="179"/>
      <c r="C237" s="179"/>
    </row>
    <row r="238" spans="2:3" hidden="1">
      <c r="B238" s="179"/>
      <c r="C238" s="179"/>
    </row>
    <row r="239" spans="2:3" hidden="1">
      <c r="B239" s="179"/>
      <c r="C239" s="179"/>
    </row>
    <row r="240" spans="2:3" hidden="1">
      <c r="B240" s="179"/>
      <c r="C240" s="179"/>
    </row>
    <row r="241" spans="2:3" hidden="1">
      <c r="B241" s="179"/>
      <c r="C241" s="179"/>
    </row>
    <row r="242" spans="2:3" hidden="1">
      <c r="B242" s="179"/>
      <c r="C242" s="179"/>
    </row>
    <row r="243" spans="2:3" hidden="1">
      <c r="B243" s="179"/>
      <c r="C243" s="179"/>
    </row>
    <row r="244" spans="2:3" hidden="1">
      <c r="B244" s="179"/>
      <c r="C244" s="179"/>
    </row>
    <row r="245" spans="2:3" hidden="1">
      <c r="B245" s="179"/>
      <c r="C245" s="179"/>
    </row>
    <row r="246" spans="2:3" hidden="1">
      <c r="B246" s="179"/>
      <c r="C246" s="179"/>
    </row>
    <row r="256" spans="2:3"/>
    <row r="257"/>
    <row r="258"/>
    <row r="259"/>
    <row r="291"/>
    <row r="292"/>
    <row r="293"/>
    <row r="294"/>
    <row r="295"/>
    <row r="296"/>
    <row r="297"/>
    <row r="298"/>
    <row r="299"/>
    <row r="300"/>
    <row r="301"/>
    <row r="302"/>
    <row r="303"/>
    <row r="304"/>
    <row r="305"/>
    <row r="306"/>
    <row r="307"/>
    <row r="308"/>
    <row r="309"/>
    <row r="310"/>
    <row r="311"/>
    <row r="312"/>
    <row r="313"/>
    <row r="314"/>
    <row r="315"/>
    <row r="316"/>
  </sheetData>
  <sheetProtection algorithmName="SHA-512" hashValue="smgu/zXxzR6k5kFLJFzYnFDnBJIf1agJ5l8K7qkePILp5dz2aW9FGlDkXC/sEaC6fZ+sMKtmok5ZYTkjPMw7pg==" saltValue="8OqRwksII/7XOQkiDDs3/A==" spinCount="100000" sheet="1" selectLockedCells="1"/>
  <mergeCells count="108">
    <mergeCell ref="A151:K152"/>
    <mergeCell ref="A153:K153"/>
    <mergeCell ref="A87:B87"/>
    <mergeCell ref="C87:K87"/>
    <mergeCell ref="D86:K86"/>
    <mergeCell ref="A115:K119"/>
    <mergeCell ref="A122:K126"/>
    <mergeCell ref="A149:K149"/>
    <mergeCell ref="A150:K150"/>
    <mergeCell ref="C89:K89"/>
    <mergeCell ref="A90:B90"/>
    <mergeCell ref="C90:K90"/>
    <mergeCell ref="A60:K65"/>
    <mergeCell ref="A68:A70"/>
    <mergeCell ref="C68:G68"/>
    <mergeCell ref="A154:K154"/>
    <mergeCell ref="B29:B30"/>
    <mergeCell ref="A147:K148"/>
    <mergeCell ref="A139:B139"/>
    <mergeCell ref="C139:G139"/>
    <mergeCell ref="A140:A142"/>
    <mergeCell ref="E140:G140"/>
    <mergeCell ref="C141:G141"/>
    <mergeCell ref="B142:C142"/>
    <mergeCell ref="D142:G142"/>
    <mergeCell ref="A129:K133"/>
    <mergeCell ref="A136:B136"/>
    <mergeCell ref="C136:G136"/>
    <mergeCell ref="A137:A138"/>
    <mergeCell ref="E137:G137"/>
    <mergeCell ref="C138:G138"/>
    <mergeCell ref="A100:H100"/>
    <mergeCell ref="C40:G40"/>
    <mergeCell ref="C41:G41"/>
    <mergeCell ref="A76:K82"/>
    <mergeCell ref="A84:K84"/>
    <mergeCell ref="A51:K51"/>
    <mergeCell ref="A54:B54"/>
    <mergeCell ref="C54:K54"/>
    <mergeCell ref="N101:S111"/>
    <mergeCell ref="A101:K106"/>
    <mergeCell ref="A109:K112"/>
    <mergeCell ref="A57:B57"/>
    <mergeCell ref="C57:K57"/>
    <mergeCell ref="A91:B91"/>
    <mergeCell ref="C91:K91"/>
    <mergeCell ref="A93:K98"/>
    <mergeCell ref="I99:J99"/>
    <mergeCell ref="N100:S100"/>
    <mergeCell ref="A88:B88"/>
    <mergeCell ref="C88:K88"/>
    <mergeCell ref="A89:B89"/>
    <mergeCell ref="A71:B75"/>
    <mergeCell ref="C71:G71"/>
    <mergeCell ref="C72:G72"/>
    <mergeCell ref="C73:G73"/>
    <mergeCell ref="C74:G74"/>
    <mergeCell ref="C75:G75"/>
    <mergeCell ref="A58:B58"/>
    <mergeCell ref="C58:K58"/>
    <mergeCell ref="A1:K1"/>
    <mergeCell ref="N1:S1"/>
    <mergeCell ref="A2:K2"/>
    <mergeCell ref="N2:S2"/>
    <mergeCell ref="B3:K3"/>
    <mergeCell ref="N3:S3"/>
    <mergeCell ref="H68:I69"/>
    <mergeCell ref="C69:G69"/>
    <mergeCell ref="C70:G70"/>
    <mergeCell ref="A55:B55"/>
    <mergeCell ref="C55:K55"/>
    <mergeCell ref="A56:B56"/>
    <mergeCell ref="C56:K56"/>
    <mergeCell ref="G32:J32"/>
    <mergeCell ref="A25:F25"/>
    <mergeCell ref="G25:H25"/>
    <mergeCell ref="J25:K25"/>
    <mergeCell ref="A29:A30"/>
    <mergeCell ref="C29:D29"/>
    <mergeCell ref="E29:F30"/>
    <mergeCell ref="A35:A37"/>
    <mergeCell ref="C35:G35"/>
    <mergeCell ref="H35:I36"/>
    <mergeCell ref="C36:G36"/>
    <mergeCell ref="D53:K53"/>
    <mergeCell ref="A13:K16"/>
    <mergeCell ref="A18:K18"/>
    <mergeCell ref="B19:K19"/>
    <mergeCell ref="B20:K20"/>
    <mergeCell ref="A21:K23"/>
    <mergeCell ref="A8:K8"/>
    <mergeCell ref="N4:S8"/>
    <mergeCell ref="B9:H9"/>
    <mergeCell ref="I9:K9"/>
    <mergeCell ref="B10:K10"/>
    <mergeCell ref="B11:H11"/>
    <mergeCell ref="I11:K11"/>
    <mergeCell ref="B12:K12"/>
    <mergeCell ref="E31:F31"/>
    <mergeCell ref="E32:F32"/>
    <mergeCell ref="A38:B42"/>
    <mergeCell ref="C38:G38"/>
    <mergeCell ref="C39:G39"/>
    <mergeCell ref="B4:K4"/>
    <mergeCell ref="A5:K6"/>
    <mergeCell ref="C37:G37"/>
    <mergeCell ref="C42:G42"/>
    <mergeCell ref="A43:K49"/>
  </mergeCells>
  <phoneticPr fontId="2"/>
  <conditionalFormatting sqref="L1:M1048576">
    <cfRule type="cellIs" dxfId="0" priority="1" operator="equal">
      <formula>"エラー"</formula>
    </cfRule>
  </conditionalFormatting>
  <dataValidations count="7">
    <dataValidation imeMode="on" allowBlank="1" showInputMessage="1" showErrorMessage="1" sqref="C54 C56 B19:K19 C35:G35 C68:G68 C87 C89" xr:uid="{00000000-0002-0000-0200-000000000000}"/>
    <dataValidation type="whole" showInputMessage="1" showErrorMessage="1" sqref="I146" xr:uid="{00000000-0002-0000-0200-000001000000}">
      <formula1>1</formula1>
      <formula2>31</formula2>
    </dataValidation>
    <dataValidation type="whole" showInputMessage="1" showErrorMessage="1" sqref="G146" xr:uid="{00000000-0002-0000-0200-000002000000}">
      <formula1>1</formula1>
      <formula2>12</formula2>
    </dataValidation>
    <dataValidation showInputMessage="1" showErrorMessage="1" sqref="I11:K11 I9:K9 E146" xr:uid="{00000000-0002-0000-0200-000003000000}"/>
    <dataValidation type="whole" allowBlank="1" showInputMessage="1" showErrorMessage="1" sqref="J37:J42 J70:J75" xr:uid="{00000000-0002-0000-0200-000004000000}">
      <formula1>0</formula1>
      <formula2>59</formula2>
    </dataValidation>
    <dataValidation imeMode="hiragana" allowBlank="1" showInputMessage="1" showErrorMessage="1" sqref="C141:G141 C138:G139 C136:G136" xr:uid="{00000000-0002-0000-0200-000005000000}"/>
    <dataValidation imeMode="off" allowBlank="1" showInputMessage="1" showErrorMessage="1" sqref="C137 E137:G137 I145 G145 H37:H42 H70:H75 E145 E140:G140 C140 D142:G142 B27" xr:uid="{00000000-0002-0000-0200-000006000000}"/>
  </dataValidations>
  <pageMargins left="0.75" right="0.75" top="1" bottom="1" header="0.51200000000000001" footer="0.51200000000000001"/>
  <pageSetup paperSize="9" orientation="portrait" r:id="rId1"/>
  <headerFooter alignWithMargins="0"/>
  <extLst>
    <ext xmlns:x14="http://schemas.microsoft.com/office/spreadsheetml/2009/9/main" uri="{CCE6A557-97BC-4b89-ADB6-D9C93CAAB3DF}">
      <x14:dataValidations xmlns:xm="http://schemas.microsoft.com/office/excel/2006/main" count="5">
        <x14:dataValidation type="list" imeMode="on" allowBlank="1" showInputMessage="1" showErrorMessage="1" xr:uid="{00000000-0002-0000-0200-000007000000}">
          <x14:formula1>
            <xm:f>データ集!$B$133:$B$239</xm:f>
          </x14:formula1>
          <xm:sqref>C91:K91 C58:K58</xm:sqref>
        </x14:dataValidation>
        <x14:dataValidation type="list" imeMode="on" allowBlank="1" showInputMessage="1" showErrorMessage="1" xr:uid="{00000000-0002-0000-0200-000008000000}">
          <x14:formula1>
            <xm:f>データ集!$B$27:$B$28</xm:f>
          </x14:formula1>
          <xm:sqref>B9:H9</xm:sqref>
        </x14:dataValidation>
        <x14:dataValidation type="list" allowBlank="1" showInputMessage="1" showErrorMessage="1" xr:uid="{00000000-0002-0000-0200-000009000000}">
          <x14:formula1>
            <xm:f>データ集!$B$27:$B$28</xm:f>
          </x14:formula1>
          <xm:sqref>B11:H11</xm:sqref>
        </x14:dataValidation>
        <x14:dataValidation type="list" imeMode="off" allowBlank="1" showInputMessage="1" showErrorMessage="1" xr:uid="{00000000-0002-0000-0200-00000A000000}">
          <x14:formula1>
            <xm:f>データ集!$A$10:$A$11</xm:f>
          </x14:formula1>
          <xm:sqref>J108 J114 J128 J121</xm:sqref>
        </x14:dataValidation>
        <x14:dataValidation type="list" imeMode="off" allowBlank="1" showInputMessage="1" showErrorMessage="1" xr:uid="{00000000-0002-0000-0200-00000B000000}">
          <x14:formula1>
            <xm:f>データ集!$A$2:$A$6</xm:f>
          </x14:formula1>
          <xm:sqref>J100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G159"/>
  <sheetViews>
    <sheetView topLeftCell="A10" zoomScaleNormal="100" workbookViewId="0">
      <selection activeCell="L28" sqref="L28:AR28"/>
    </sheetView>
  </sheetViews>
  <sheetFormatPr defaultColWidth="0" defaultRowHeight="0" customHeight="1" zeroHeight="1"/>
  <cols>
    <col min="1" max="6" width="1.90625" style="2" customWidth="1"/>
    <col min="7" max="9" width="2" style="2" customWidth="1"/>
    <col min="10" max="49" width="1.453125" style="2" customWidth="1"/>
    <col min="50" max="55" width="1.26953125" style="2" customWidth="1"/>
    <col min="56" max="56" width="1.453125" style="2" customWidth="1"/>
    <col min="57" max="58" width="1.26953125" style="2" customWidth="1"/>
    <col min="59" max="59" width="1.7265625" style="2" customWidth="1"/>
    <col min="60" max="16384" width="8" style="2" hidden="1"/>
  </cols>
  <sheetData>
    <row r="1" spans="3:58" ht="11.25" customHeight="1"/>
    <row r="2" spans="3:58" ht="16.5">
      <c r="C2" s="495" t="s">
        <v>945</v>
      </c>
      <c r="D2" s="495"/>
      <c r="E2" s="495"/>
      <c r="F2" s="495"/>
      <c r="G2" s="495"/>
      <c r="H2" s="495"/>
      <c r="I2" s="495"/>
      <c r="J2" s="495"/>
      <c r="K2" s="495"/>
      <c r="L2" s="495"/>
      <c r="M2" s="495"/>
      <c r="N2" s="495"/>
      <c r="O2" s="495"/>
      <c r="P2" s="495"/>
      <c r="Q2" s="495"/>
      <c r="R2" s="495"/>
      <c r="S2" s="495"/>
      <c r="T2" s="495"/>
      <c r="U2" s="495"/>
      <c r="V2" s="495"/>
      <c r="W2" s="495"/>
      <c r="X2" s="495"/>
      <c r="Y2" s="495"/>
      <c r="Z2" s="495"/>
      <c r="AA2" s="495"/>
      <c r="AB2" s="495"/>
      <c r="AC2" s="495"/>
      <c r="AD2" s="495"/>
      <c r="AE2" s="495"/>
      <c r="AF2" s="495"/>
      <c r="AG2" s="495"/>
      <c r="AH2" s="495"/>
      <c r="AI2" s="495"/>
      <c r="AJ2" s="495"/>
      <c r="AK2" s="495"/>
      <c r="AL2" s="495"/>
      <c r="AM2" s="495"/>
      <c r="AN2" s="495"/>
      <c r="AO2" s="495"/>
      <c r="AP2" s="495"/>
      <c r="AQ2" s="495"/>
      <c r="AR2" s="495"/>
      <c r="AS2" s="495"/>
      <c r="AT2" s="495"/>
      <c r="AU2" s="495"/>
      <c r="AV2" s="495"/>
      <c r="AW2" s="495"/>
      <c r="AX2" s="495"/>
      <c r="AY2" s="495"/>
      <c r="AZ2" s="495"/>
      <c r="BA2" s="495"/>
      <c r="BB2" s="495"/>
      <c r="BC2" s="495"/>
      <c r="BD2" s="495"/>
      <c r="BE2" s="495"/>
      <c r="BF2" s="495"/>
    </row>
    <row r="3" spans="3:58" ht="13">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496"/>
      <c r="AJ3" s="496"/>
      <c r="AK3" s="496"/>
      <c r="AL3" s="496"/>
      <c r="AM3" s="496"/>
      <c r="AN3" s="496"/>
      <c r="AO3" s="496"/>
      <c r="AP3" s="496"/>
      <c r="AQ3" s="496"/>
      <c r="AR3" s="496"/>
      <c r="AS3" s="496"/>
      <c r="AT3" s="496"/>
      <c r="AU3" s="496"/>
      <c r="AV3" s="496"/>
      <c r="AW3" s="496"/>
      <c r="AX3" s="496"/>
      <c r="AY3" s="496"/>
      <c r="AZ3" s="496"/>
      <c r="BA3" s="496"/>
      <c r="BB3" s="496"/>
      <c r="BC3" s="496"/>
      <c r="BD3" s="496"/>
      <c r="BE3" s="496"/>
      <c r="BF3" s="496"/>
    </row>
    <row r="4" spans="3:58" s="15" customFormat="1" ht="17.25" customHeight="1">
      <c r="AM4" s="401"/>
      <c r="AN4" s="401"/>
      <c r="AO4" s="401"/>
      <c r="AP4" s="401"/>
      <c r="AQ4" s="401"/>
      <c r="AR4" s="401"/>
      <c r="AS4" s="401"/>
      <c r="AT4" s="401"/>
      <c r="AU4" s="401"/>
      <c r="AV4" s="401"/>
      <c r="AW4" s="401"/>
      <c r="AX4" s="401"/>
      <c r="AY4" s="401"/>
      <c r="AZ4" s="401"/>
      <c r="BA4" s="401"/>
      <c r="BB4" s="401"/>
      <c r="BC4" s="401"/>
      <c r="BD4" s="401"/>
      <c r="BE4" s="401"/>
      <c r="BF4" s="401"/>
    </row>
    <row r="5" spans="3:58" s="15" customFormat="1" ht="14.25" customHeight="1">
      <c r="C5" s="414" t="s">
        <v>122</v>
      </c>
      <c r="D5" s="415"/>
      <c r="E5" s="415"/>
      <c r="F5" s="416"/>
      <c r="G5" s="417" t="str">
        <f>IF('入力フォーム （小学生BFS）'!B10="","",'入力フォーム （小学生BFS）'!B10)</f>
        <v/>
      </c>
      <c r="H5" s="417"/>
      <c r="I5" s="417"/>
      <c r="J5" s="417"/>
      <c r="K5" s="417"/>
      <c r="L5" s="417"/>
      <c r="M5" s="417"/>
      <c r="N5" s="417"/>
      <c r="O5" s="417"/>
      <c r="P5" s="417"/>
      <c r="Q5" s="417"/>
      <c r="R5" s="417"/>
      <c r="S5" s="417"/>
      <c r="T5" s="417"/>
      <c r="U5" s="417"/>
      <c r="V5" s="417"/>
      <c r="W5" s="417"/>
      <c r="X5" s="417"/>
      <c r="Y5" s="417"/>
      <c r="Z5" s="417"/>
      <c r="AA5" s="417"/>
      <c r="AB5" s="417"/>
      <c r="AC5" s="417"/>
      <c r="AD5" s="417"/>
      <c r="AE5" s="417"/>
      <c r="AF5" s="417"/>
      <c r="AG5" s="417"/>
      <c r="AH5" s="417"/>
      <c r="AI5" s="417"/>
      <c r="AJ5" s="417"/>
      <c r="AK5" s="417"/>
      <c r="AL5" s="417"/>
      <c r="AM5" s="417"/>
      <c r="AN5" s="417"/>
      <c r="AO5" s="417"/>
      <c r="AP5" s="417"/>
      <c r="AQ5" s="417"/>
      <c r="AR5" s="418" t="s">
        <v>32</v>
      </c>
      <c r="AS5" s="418"/>
      <c r="AT5" s="418"/>
      <c r="AU5" s="418"/>
      <c r="AV5" s="418"/>
      <c r="AW5" s="418"/>
      <c r="AX5" s="420" t="s">
        <v>63</v>
      </c>
      <c r="AY5" s="420"/>
      <c r="AZ5" s="420"/>
      <c r="BA5" s="420"/>
      <c r="BB5" s="420"/>
      <c r="BC5" s="420"/>
      <c r="BD5" s="420"/>
      <c r="BE5" s="420"/>
      <c r="BF5" s="421"/>
    </row>
    <row r="6" spans="3:58" s="15" customFormat="1" ht="24.75" customHeight="1">
      <c r="C6" s="424" t="s">
        <v>33</v>
      </c>
      <c r="D6" s="425"/>
      <c r="E6" s="425"/>
      <c r="F6" s="406"/>
      <c r="G6" s="426" t="str">
        <f>IF('入力フォーム （小学生BFS）'!B9="","",'入力フォーム （小学生BFS）'!B9)</f>
        <v/>
      </c>
      <c r="H6" s="426"/>
      <c r="I6" s="426"/>
      <c r="J6" s="426"/>
      <c r="K6" s="426"/>
      <c r="L6" s="426"/>
      <c r="M6" s="426"/>
      <c r="N6" s="426"/>
      <c r="O6" s="426"/>
      <c r="P6" s="426"/>
      <c r="Q6" s="426"/>
      <c r="R6" s="426"/>
      <c r="S6" s="426"/>
      <c r="T6" s="426"/>
      <c r="U6" s="426"/>
      <c r="V6" s="426"/>
      <c r="W6" s="426"/>
      <c r="X6" s="426"/>
      <c r="Y6" s="426"/>
      <c r="Z6" s="426"/>
      <c r="AA6" s="426"/>
      <c r="AB6" s="426"/>
      <c r="AC6" s="426"/>
      <c r="AD6" s="426"/>
      <c r="AE6" s="426"/>
      <c r="AF6" s="426"/>
      <c r="AG6" s="426"/>
      <c r="AH6" s="426"/>
      <c r="AI6" s="426"/>
      <c r="AJ6" s="426"/>
      <c r="AK6" s="426"/>
      <c r="AL6" s="426"/>
      <c r="AM6" s="426"/>
      <c r="AN6" s="426"/>
      <c r="AO6" s="426"/>
      <c r="AP6" s="426"/>
      <c r="AQ6" s="426"/>
      <c r="AR6" s="419"/>
      <c r="AS6" s="419"/>
      <c r="AT6" s="419"/>
      <c r="AU6" s="419"/>
      <c r="AV6" s="419"/>
      <c r="AW6" s="419"/>
      <c r="AX6" s="422"/>
      <c r="AY6" s="422"/>
      <c r="AZ6" s="422"/>
      <c r="BA6" s="422"/>
      <c r="BB6" s="422"/>
      <c r="BC6" s="422"/>
      <c r="BD6" s="422"/>
      <c r="BE6" s="422"/>
      <c r="BF6" s="423"/>
    </row>
    <row r="7" spans="3:58" s="15" customFormat="1" ht="14.25" customHeight="1">
      <c r="C7" s="427" t="s">
        <v>123</v>
      </c>
      <c r="D7" s="428"/>
      <c r="E7" s="428"/>
      <c r="F7" s="429"/>
      <c r="G7" s="430" t="str">
        <f>IF('入力フォーム （小学生BFS）'!B20="","",'入力フォーム （小学生BFS）'!B20)</f>
        <v/>
      </c>
      <c r="H7" s="431"/>
      <c r="I7" s="431"/>
      <c r="J7" s="431"/>
      <c r="K7" s="431"/>
      <c r="L7" s="431"/>
      <c r="M7" s="431"/>
      <c r="N7" s="431"/>
      <c r="O7" s="431"/>
      <c r="P7" s="431"/>
      <c r="Q7" s="431"/>
      <c r="R7" s="431"/>
      <c r="S7" s="431"/>
      <c r="T7" s="431"/>
      <c r="U7" s="431"/>
      <c r="V7" s="431"/>
      <c r="W7" s="431"/>
      <c r="X7" s="431"/>
      <c r="Y7" s="431"/>
      <c r="Z7" s="431"/>
      <c r="AA7" s="431"/>
      <c r="AB7" s="431"/>
      <c r="AC7" s="431"/>
      <c r="AD7" s="431"/>
      <c r="AE7" s="432"/>
      <c r="AF7" s="433" t="s">
        <v>34</v>
      </c>
      <c r="AG7" s="402"/>
      <c r="AH7" s="402"/>
      <c r="AI7" s="402"/>
      <c r="AJ7" s="403"/>
      <c r="AK7" s="409">
        <f>IF('入力フォーム （小学生BFS）'!B26="","",'入力フォーム （小学生BFS）'!B26)</f>
        <v>0</v>
      </c>
      <c r="AL7" s="409"/>
      <c r="AM7" s="409"/>
      <c r="AN7" s="409"/>
      <c r="AO7" s="409"/>
      <c r="AP7" s="402" t="s">
        <v>35</v>
      </c>
      <c r="AQ7" s="403"/>
      <c r="AR7" s="406" t="s">
        <v>36</v>
      </c>
      <c r="AS7" s="407"/>
      <c r="AT7" s="407"/>
      <c r="AU7" s="407"/>
      <c r="AV7" s="407"/>
      <c r="AW7" s="407"/>
      <c r="AX7" s="408">
        <f>IF('入力フォーム （小学生BFS）'!B26="","",'入力フォーム （小学生BFS）'!B26)</f>
        <v>0</v>
      </c>
      <c r="AY7" s="409"/>
      <c r="AZ7" s="409"/>
      <c r="BA7" s="409"/>
      <c r="BB7" s="409"/>
      <c r="BC7" s="18"/>
      <c r="BD7" s="402" t="s">
        <v>35</v>
      </c>
      <c r="BE7" s="402"/>
      <c r="BF7" s="412"/>
    </row>
    <row r="8" spans="3:58" s="15" customFormat="1" ht="23.25" customHeight="1">
      <c r="C8" s="424" t="s">
        <v>37</v>
      </c>
      <c r="D8" s="425"/>
      <c r="E8" s="425"/>
      <c r="F8" s="406"/>
      <c r="G8" s="435" t="str">
        <f>IF('入力フォーム （小学生BFS）'!B19="","",'入力フォーム （小学生BFS）'!B19)</f>
        <v/>
      </c>
      <c r="H8" s="436"/>
      <c r="I8" s="436"/>
      <c r="J8" s="436"/>
      <c r="K8" s="436"/>
      <c r="L8" s="436"/>
      <c r="M8" s="436"/>
      <c r="N8" s="436"/>
      <c r="O8" s="436"/>
      <c r="P8" s="436"/>
      <c r="Q8" s="436"/>
      <c r="R8" s="436"/>
      <c r="S8" s="436"/>
      <c r="T8" s="436"/>
      <c r="U8" s="436"/>
      <c r="V8" s="436"/>
      <c r="W8" s="436"/>
      <c r="X8" s="436"/>
      <c r="Y8" s="436"/>
      <c r="Z8" s="436"/>
      <c r="AA8" s="436"/>
      <c r="AB8" s="436"/>
      <c r="AC8" s="436"/>
      <c r="AD8" s="436"/>
      <c r="AE8" s="437"/>
      <c r="AF8" s="434"/>
      <c r="AG8" s="404"/>
      <c r="AH8" s="404"/>
      <c r="AI8" s="404"/>
      <c r="AJ8" s="405"/>
      <c r="AK8" s="411"/>
      <c r="AL8" s="411"/>
      <c r="AM8" s="411"/>
      <c r="AN8" s="411"/>
      <c r="AO8" s="411"/>
      <c r="AP8" s="404"/>
      <c r="AQ8" s="405"/>
      <c r="AR8" s="406"/>
      <c r="AS8" s="407"/>
      <c r="AT8" s="407"/>
      <c r="AU8" s="407"/>
      <c r="AV8" s="407"/>
      <c r="AW8" s="407"/>
      <c r="AX8" s="410"/>
      <c r="AY8" s="411"/>
      <c r="AZ8" s="411"/>
      <c r="BA8" s="411"/>
      <c r="BB8" s="411"/>
      <c r="BC8" s="19"/>
      <c r="BD8" s="404"/>
      <c r="BE8" s="404"/>
      <c r="BF8" s="413"/>
    </row>
    <row r="9" spans="3:58" s="15" customFormat="1" ht="11">
      <c r="C9" s="424" t="s">
        <v>40</v>
      </c>
      <c r="D9" s="425"/>
      <c r="E9" s="425"/>
      <c r="F9" s="406"/>
      <c r="G9" s="407" t="s">
        <v>41</v>
      </c>
      <c r="H9" s="407"/>
      <c r="I9" s="407"/>
      <c r="J9" s="407"/>
      <c r="K9" s="407"/>
      <c r="L9" s="472" t="s">
        <v>124</v>
      </c>
      <c r="M9" s="459"/>
      <c r="N9" s="459"/>
      <c r="O9" s="459"/>
      <c r="P9" s="459"/>
      <c r="Q9" s="459"/>
      <c r="R9" s="399" t="str">
        <f>IF('入力フォーム （小学生BFS）'!C36="","",'入力フォーム （小学生BFS）'!C36)</f>
        <v/>
      </c>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7" t="s">
        <v>125</v>
      </c>
      <c r="AY9" s="407"/>
      <c r="AZ9" s="407"/>
      <c r="BA9" s="407"/>
      <c r="BB9" s="407"/>
      <c r="BC9" s="407"/>
      <c r="BD9" s="407"/>
      <c r="BE9" s="407"/>
      <c r="BF9" s="450"/>
    </row>
    <row r="10" spans="3:58" s="15" customFormat="1" ht="11">
      <c r="C10" s="424"/>
      <c r="D10" s="425"/>
      <c r="E10" s="425"/>
      <c r="F10" s="406"/>
      <c r="G10" s="407"/>
      <c r="H10" s="407"/>
      <c r="I10" s="407"/>
      <c r="J10" s="407"/>
      <c r="K10" s="407"/>
      <c r="L10" s="461" t="s">
        <v>126</v>
      </c>
      <c r="M10" s="440"/>
      <c r="N10" s="440"/>
      <c r="O10" s="440"/>
      <c r="P10" s="440"/>
      <c r="Q10" s="440"/>
      <c r="R10" s="486" t="str">
        <f>IF('入力フォーム （小学生BFS）'!C35="","",'入力フォーム （小学生BFS）'!C35)</f>
        <v/>
      </c>
      <c r="S10" s="487"/>
      <c r="T10" s="487"/>
      <c r="U10" s="487"/>
      <c r="V10" s="487"/>
      <c r="W10" s="487"/>
      <c r="X10" s="487"/>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07"/>
      <c r="AY10" s="407"/>
      <c r="AZ10" s="407"/>
      <c r="BA10" s="407"/>
      <c r="BB10" s="407"/>
      <c r="BC10" s="407"/>
      <c r="BD10" s="407"/>
      <c r="BE10" s="407"/>
      <c r="BF10" s="450"/>
    </row>
    <row r="11" spans="3:58" s="15" customFormat="1" ht="11">
      <c r="C11" s="424"/>
      <c r="D11" s="425"/>
      <c r="E11" s="425"/>
      <c r="F11" s="406"/>
      <c r="G11" s="407"/>
      <c r="H11" s="407"/>
      <c r="I11" s="407"/>
      <c r="J11" s="407"/>
      <c r="K11" s="407"/>
      <c r="L11" s="497"/>
      <c r="M11" s="498"/>
      <c r="N11" s="498"/>
      <c r="O11" s="498"/>
      <c r="P11" s="498"/>
      <c r="Q11" s="498"/>
      <c r="R11" s="488"/>
      <c r="S11" s="489"/>
      <c r="T11" s="489"/>
      <c r="U11" s="489"/>
      <c r="V11" s="489"/>
      <c r="W11" s="489"/>
      <c r="X11" s="489"/>
      <c r="Y11" s="489"/>
      <c r="Z11" s="489"/>
      <c r="AA11" s="489"/>
      <c r="AB11" s="489"/>
      <c r="AC11" s="489"/>
      <c r="AD11" s="489"/>
      <c r="AE11" s="489"/>
      <c r="AF11" s="489"/>
      <c r="AG11" s="489"/>
      <c r="AH11" s="489"/>
      <c r="AI11" s="489"/>
      <c r="AJ11" s="489"/>
      <c r="AK11" s="489"/>
      <c r="AL11" s="489"/>
      <c r="AM11" s="489"/>
      <c r="AN11" s="489"/>
      <c r="AO11" s="489"/>
      <c r="AP11" s="489"/>
      <c r="AQ11" s="489"/>
      <c r="AR11" s="489"/>
      <c r="AS11" s="489"/>
      <c r="AT11" s="489"/>
      <c r="AU11" s="489"/>
      <c r="AV11" s="489"/>
      <c r="AW11" s="489"/>
      <c r="AX11" s="442" t="str">
        <f>IF('入力フォーム （小学生BFS）'!H37="","",'入力フォーム （小学生BFS）'!H37)</f>
        <v/>
      </c>
      <c r="AY11" s="443"/>
      <c r="AZ11" s="443"/>
      <c r="BA11" s="444" t="s">
        <v>127</v>
      </c>
      <c r="BB11" s="444"/>
      <c r="BC11" s="490"/>
      <c r="BD11" s="490"/>
      <c r="BE11" s="425" t="s">
        <v>42</v>
      </c>
      <c r="BF11" s="441"/>
    </row>
    <row r="12" spans="3:58" s="15" customFormat="1" ht="14">
      <c r="C12" s="424"/>
      <c r="D12" s="425"/>
      <c r="E12" s="425"/>
      <c r="F12" s="406"/>
      <c r="G12" s="407"/>
      <c r="H12" s="407"/>
      <c r="I12" s="407"/>
      <c r="J12" s="407"/>
      <c r="K12" s="407"/>
      <c r="L12" s="407" t="s">
        <v>128</v>
      </c>
      <c r="M12" s="407"/>
      <c r="N12" s="407"/>
      <c r="O12" s="407"/>
      <c r="P12" s="407"/>
      <c r="Q12" s="473"/>
      <c r="R12" s="470" t="str">
        <f>IF('入力フォーム （小学生BFS）'!C37="","",'入力フォーム （小学生BFS）'!C37)</f>
        <v/>
      </c>
      <c r="S12" s="471"/>
      <c r="T12" s="471"/>
      <c r="U12" s="471"/>
      <c r="V12" s="471"/>
      <c r="W12" s="471"/>
      <c r="X12" s="471"/>
      <c r="Y12" s="471"/>
      <c r="Z12" s="471"/>
      <c r="AA12" s="471"/>
      <c r="AB12" s="471"/>
      <c r="AC12" s="471"/>
      <c r="AD12" s="471"/>
      <c r="AE12" s="471"/>
      <c r="AF12" s="471"/>
      <c r="AG12" s="471"/>
      <c r="AH12" s="471"/>
      <c r="AI12" s="471"/>
      <c r="AJ12" s="471"/>
      <c r="AK12" s="471"/>
      <c r="AL12" s="471"/>
      <c r="AM12" s="471"/>
      <c r="AN12" s="471"/>
      <c r="AO12" s="471"/>
      <c r="AP12" s="471"/>
      <c r="AQ12" s="471"/>
      <c r="AR12" s="471"/>
      <c r="AS12" s="471"/>
      <c r="AT12" s="471"/>
      <c r="AU12" s="471"/>
      <c r="AV12" s="471"/>
      <c r="AW12" s="471"/>
      <c r="AX12" s="442"/>
      <c r="AY12" s="443"/>
      <c r="AZ12" s="443"/>
      <c r="BA12" s="444"/>
      <c r="BB12" s="444"/>
      <c r="BC12" s="491"/>
      <c r="BD12" s="491"/>
      <c r="BE12" s="425"/>
      <c r="BF12" s="441"/>
    </row>
    <row r="13" spans="3:58" s="15" customFormat="1" ht="13">
      <c r="C13" s="424"/>
      <c r="D13" s="425"/>
      <c r="E13" s="425"/>
      <c r="F13" s="406"/>
      <c r="G13" s="438" t="s">
        <v>129</v>
      </c>
      <c r="H13" s="438"/>
      <c r="I13" s="438"/>
      <c r="J13" s="438"/>
      <c r="K13" s="438"/>
      <c r="L13" s="439" t="str">
        <f>IF('入力フォーム （小学生BFS）'!C38="","",'入力フォーム （小学生BFS）'!C38)</f>
        <v/>
      </c>
      <c r="M13" s="439"/>
      <c r="N13" s="439"/>
      <c r="O13" s="439"/>
      <c r="P13" s="439"/>
      <c r="Q13" s="439"/>
      <c r="R13" s="439"/>
      <c r="S13" s="439"/>
      <c r="T13" s="439"/>
      <c r="U13" s="439"/>
      <c r="V13" s="439"/>
      <c r="W13" s="439"/>
      <c r="X13" s="439"/>
      <c r="Y13" s="439"/>
      <c r="Z13" s="439"/>
      <c r="AA13" s="439"/>
      <c r="AB13" s="439"/>
      <c r="AC13" s="439"/>
      <c r="AD13" s="439"/>
      <c r="AE13" s="439"/>
      <c r="AF13" s="439"/>
      <c r="AG13" s="439"/>
      <c r="AH13" s="439"/>
      <c r="AI13" s="439"/>
      <c r="AJ13" s="439"/>
      <c r="AK13" s="439"/>
      <c r="AL13" s="439"/>
      <c r="AM13" s="439"/>
      <c r="AN13" s="439"/>
      <c r="AO13" s="439"/>
      <c r="AP13" s="439"/>
      <c r="AQ13" s="439"/>
      <c r="AR13" s="439"/>
      <c r="AS13" s="446" t="s">
        <v>43</v>
      </c>
      <c r="AT13" s="446"/>
      <c r="AU13" s="446"/>
      <c r="AV13" s="446"/>
      <c r="AW13" s="446"/>
      <c r="AX13" s="442" t="str">
        <f>IF('入力フォーム （小学生BFS）'!H38="","",'入力フォーム （小学生BFS）'!H38)</f>
        <v/>
      </c>
      <c r="AY13" s="443"/>
      <c r="AZ13" s="443"/>
      <c r="BA13" s="444" t="s">
        <v>130</v>
      </c>
      <c r="BB13" s="444"/>
      <c r="BC13" s="445"/>
      <c r="BD13" s="445"/>
      <c r="BE13" s="425" t="s">
        <v>42</v>
      </c>
      <c r="BF13" s="441"/>
    </row>
    <row r="14" spans="3:58" s="15" customFormat="1" ht="13">
      <c r="C14" s="424"/>
      <c r="D14" s="425"/>
      <c r="E14" s="425"/>
      <c r="F14" s="406"/>
      <c r="G14" s="438"/>
      <c r="H14" s="438"/>
      <c r="I14" s="438"/>
      <c r="J14" s="438"/>
      <c r="K14" s="438"/>
      <c r="L14" s="439" t="str">
        <f>IF('入力フォーム （小学生BFS）'!C39="","",'入力フォーム （小学生BFS）'!C39)</f>
        <v/>
      </c>
      <c r="M14" s="439"/>
      <c r="N14" s="439"/>
      <c r="O14" s="439"/>
      <c r="P14" s="439"/>
      <c r="Q14" s="439"/>
      <c r="R14" s="439"/>
      <c r="S14" s="439"/>
      <c r="T14" s="439"/>
      <c r="U14" s="439"/>
      <c r="V14" s="439"/>
      <c r="W14" s="439"/>
      <c r="X14" s="439"/>
      <c r="Y14" s="439"/>
      <c r="Z14" s="439"/>
      <c r="AA14" s="439"/>
      <c r="AB14" s="439"/>
      <c r="AC14" s="439"/>
      <c r="AD14" s="439"/>
      <c r="AE14" s="439"/>
      <c r="AF14" s="439"/>
      <c r="AG14" s="439"/>
      <c r="AH14" s="439"/>
      <c r="AI14" s="439"/>
      <c r="AJ14" s="439"/>
      <c r="AK14" s="439"/>
      <c r="AL14" s="439"/>
      <c r="AM14" s="439"/>
      <c r="AN14" s="439"/>
      <c r="AO14" s="439"/>
      <c r="AP14" s="439"/>
      <c r="AQ14" s="439"/>
      <c r="AR14" s="439"/>
      <c r="AS14" s="407" t="s">
        <v>131</v>
      </c>
      <c r="AT14" s="407"/>
      <c r="AU14" s="407"/>
      <c r="AV14" s="407"/>
      <c r="AW14" s="407"/>
      <c r="AX14" s="442" t="str">
        <f>IF('入力フォーム （小学生BFS）'!H39="","",'入力フォーム （小学生BFS）'!H39)</f>
        <v/>
      </c>
      <c r="AY14" s="443"/>
      <c r="AZ14" s="443"/>
      <c r="BA14" s="444" t="s">
        <v>44</v>
      </c>
      <c r="BB14" s="444"/>
      <c r="BC14" s="445"/>
      <c r="BD14" s="445"/>
      <c r="BE14" s="425" t="s">
        <v>42</v>
      </c>
      <c r="BF14" s="441"/>
    </row>
    <row r="15" spans="3:58" s="15" customFormat="1" ht="13">
      <c r="C15" s="424"/>
      <c r="D15" s="425"/>
      <c r="E15" s="425"/>
      <c r="F15" s="406"/>
      <c r="G15" s="438"/>
      <c r="H15" s="438"/>
      <c r="I15" s="438"/>
      <c r="J15" s="438"/>
      <c r="K15" s="438"/>
      <c r="L15" s="439" t="str">
        <f>IF('入力フォーム （小学生BFS）'!C40="","",'入力フォーム （小学生BFS）'!C40)</f>
        <v/>
      </c>
      <c r="M15" s="439"/>
      <c r="N15" s="439"/>
      <c r="O15" s="439"/>
      <c r="P15" s="439"/>
      <c r="Q15" s="439"/>
      <c r="R15" s="439"/>
      <c r="S15" s="439"/>
      <c r="T15" s="439"/>
      <c r="U15" s="439"/>
      <c r="V15" s="439"/>
      <c r="W15" s="439"/>
      <c r="X15" s="439"/>
      <c r="Y15" s="439"/>
      <c r="Z15" s="439"/>
      <c r="AA15" s="439"/>
      <c r="AB15" s="439"/>
      <c r="AC15" s="439"/>
      <c r="AD15" s="439"/>
      <c r="AE15" s="439"/>
      <c r="AF15" s="439"/>
      <c r="AG15" s="439"/>
      <c r="AH15" s="439"/>
      <c r="AI15" s="439"/>
      <c r="AJ15" s="439"/>
      <c r="AK15" s="439"/>
      <c r="AL15" s="439"/>
      <c r="AM15" s="439"/>
      <c r="AN15" s="439"/>
      <c r="AO15" s="439"/>
      <c r="AP15" s="439"/>
      <c r="AQ15" s="439"/>
      <c r="AR15" s="439"/>
      <c r="AS15" s="407" t="s">
        <v>131</v>
      </c>
      <c r="AT15" s="407"/>
      <c r="AU15" s="407"/>
      <c r="AV15" s="407"/>
      <c r="AW15" s="407"/>
      <c r="AX15" s="442" t="str">
        <f>IF('入力フォーム （小学生BFS）'!H40="","",'入力フォーム （小学生BFS）'!H40)</f>
        <v/>
      </c>
      <c r="AY15" s="443"/>
      <c r="AZ15" s="443"/>
      <c r="BA15" s="444" t="s">
        <v>44</v>
      </c>
      <c r="BB15" s="444"/>
      <c r="BC15" s="445"/>
      <c r="BD15" s="445"/>
      <c r="BE15" s="425" t="s">
        <v>42</v>
      </c>
      <c r="BF15" s="441"/>
    </row>
    <row r="16" spans="3:58" s="15" customFormat="1" ht="13">
      <c r="C16" s="424"/>
      <c r="D16" s="425"/>
      <c r="E16" s="425"/>
      <c r="F16" s="406"/>
      <c r="G16" s="438"/>
      <c r="H16" s="438"/>
      <c r="I16" s="438"/>
      <c r="J16" s="438"/>
      <c r="K16" s="438"/>
      <c r="L16" s="439" t="str">
        <f>IF('入力フォーム （小学生BFS）'!C41="","",'入力フォーム （小学生BFS）'!C41)</f>
        <v/>
      </c>
      <c r="M16" s="439"/>
      <c r="N16" s="439"/>
      <c r="O16" s="439"/>
      <c r="P16" s="439"/>
      <c r="Q16" s="439"/>
      <c r="R16" s="439"/>
      <c r="S16" s="439"/>
      <c r="T16" s="439"/>
      <c r="U16" s="439"/>
      <c r="V16" s="439"/>
      <c r="W16" s="439"/>
      <c r="X16" s="439"/>
      <c r="Y16" s="439"/>
      <c r="Z16" s="439"/>
      <c r="AA16" s="439"/>
      <c r="AB16" s="439"/>
      <c r="AC16" s="439"/>
      <c r="AD16" s="439"/>
      <c r="AE16" s="439"/>
      <c r="AF16" s="439"/>
      <c r="AG16" s="439"/>
      <c r="AH16" s="439"/>
      <c r="AI16" s="439"/>
      <c r="AJ16" s="439"/>
      <c r="AK16" s="439"/>
      <c r="AL16" s="439"/>
      <c r="AM16" s="439"/>
      <c r="AN16" s="439"/>
      <c r="AO16" s="439"/>
      <c r="AP16" s="439"/>
      <c r="AQ16" s="439"/>
      <c r="AR16" s="439"/>
      <c r="AS16" s="407" t="s">
        <v>131</v>
      </c>
      <c r="AT16" s="407"/>
      <c r="AU16" s="407"/>
      <c r="AV16" s="407"/>
      <c r="AW16" s="407"/>
      <c r="AX16" s="442" t="str">
        <f>IF('入力フォーム （小学生BFS）'!H41="","",'入力フォーム （小学生BFS）'!H41)</f>
        <v/>
      </c>
      <c r="AY16" s="443"/>
      <c r="AZ16" s="443"/>
      <c r="BA16" s="444" t="s">
        <v>44</v>
      </c>
      <c r="BB16" s="444"/>
      <c r="BC16" s="445"/>
      <c r="BD16" s="445"/>
      <c r="BE16" s="425" t="s">
        <v>42</v>
      </c>
      <c r="BF16" s="441"/>
    </row>
    <row r="17" spans="3:58" s="15" customFormat="1" ht="13">
      <c r="C17" s="424"/>
      <c r="D17" s="425"/>
      <c r="E17" s="425"/>
      <c r="F17" s="406"/>
      <c r="G17" s="438"/>
      <c r="H17" s="438"/>
      <c r="I17" s="438"/>
      <c r="J17" s="438"/>
      <c r="K17" s="438"/>
      <c r="L17" s="439" t="str">
        <f>IF('入力フォーム （小学生BFS）'!C42="","",'入力フォーム （小学生BFS）'!C42)</f>
        <v/>
      </c>
      <c r="M17" s="439"/>
      <c r="N17" s="439"/>
      <c r="O17" s="439"/>
      <c r="P17" s="439"/>
      <c r="Q17" s="439"/>
      <c r="R17" s="439"/>
      <c r="S17" s="439"/>
      <c r="T17" s="439"/>
      <c r="U17" s="439"/>
      <c r="V17" s="439"/>
      <c r="W17" s="439"/>
      <c r="X17" s="439"/>
      <c r="Y17" s="439"/>
      <c r="Z17" s="439"/>
      <c r="AA17" s="439"/>
      <c r="AB17" s="439"/>
      <c r="AC17" s="439"/>
      <c r="AD17" s="439"/>
      <c r="AE17" s="439"/>
      <c r="AF17" s="439"/>
      <c r="AG17" s="439"/>
      <c r="AH17" s="439"/>
      <c r="AI17" s="439"/>
      <c r="AJ17" s="439"/>
      <c r="AK17" s="439"/>
      <c r="AL17" s="439"/>
      <c r="AM17" s="439"/>
      <c r="AN17" s="439"/>
      <c r="AO17" s="439"/>
      <c r="AP17" s="439"/>
      <c r="AQ17" s="439"/>
      <c r="AR17" s="439"/>
      <c r="AS17" s="407" t="s">
        <v>131</v>
      </c>
      <c r="AT17" s="407"/>
      <c r="AU17" s="407"/>
      <c r="AV17" s="407"/>
      <c r="AW17" s="407"/>
      <c r="AX17" s="442" t="str">
        <f>IF('入力フォーム （小学生BFS）'!H42="","",'入力フォーム （小学生BFS）'!H42)</f>
        <v/>
      </c>
      <c r="AY17" s="443"/>
      <c r="AZ17" s="443"/>
      <c r="BA17" s="444" t="s">
        <v>44</v>
      </c>
      <c r="BB17" s="444"/>
      <c r="BC17" s="445"/>
      <c r="BD17" s="445"/>
      <c r="BE17" s="425" t="s">
        <v>42</v>
      </c>
      <c r="BF17" s="441"/>
    </row>
    <row r="18" spans="3:58" s="15" customFormat="1" ht="11">
      <c r="C18" s="424"/>
      <c r="D18" s="425"/>
      <c r="E18" s="425"/>
      <c r="F18" s="406"/>
      <c r="G18" s="407" t="s">
        <v>132</v>
      </c>
      <c r="H18" s="407"/>
      <c r="I18" s="407"/>
      <c r="J18" s="407"/>
      <c r="K18" s="407"/>
      <c r="L18" s="474" t="s">
        <v>133</v>
      </c>
      <c r="M18" s="474"/>
      <c r="N18" s="474"/>
      <c r="O18" s="474"/>
      <c r="P18" s="474"/>
      <c r="Q18" s="475"/>
      <c r="R18" s="482" t="str">
        <f>IF('入力フォーム （小学生BFS）'!C55="","",'入力フォーム （小学生BFS）'!C55)</f>
        <v/>
      </c>
      <c r="S18" s="483"/>
      <c r="T18" s="483"/>
      <c r="U18" s="483"/>
      <c r="V18" s="483"/>
      <c r="W18" s="483"/>
      <c r="X18" s="483"/>
      <c r="Y18" s="483"/>
      <c r="Z18" s="483"/>
      <c r="AA18" s="483"/>
      <c r="AB18" s="483"/>
      <c r="AC18" s="483"/>
      <c r="AD18" s="483"/>
      <c r="AE18" s="483"/>
      <c r="AF18" s="483"/>
      <c r="AG18" s="483"/>
      <c r="AH18" s="483"/>
      <c r="AI18" s="483"/>
      <c r="AJ18" s="407"/>
      <c r="AK18" s="407"/>
      <c r="AL18" s="407"/>
      <c r="AM18" s="407"/>
      <c r="AN18" s="473"/>
      <c r="AO18" s="447"/>
      <c r="AP18" s="448"/>
      <c r="AQ18" s="448"/>
      <c r="AR18" s="448"/>
      <c r="AS18" s="448"/>
      <c r="AT18" s="448"/>
      <c r="AU18" s="448"/>
      <c r="AV18" s="448"/>
      <c r="AW18" s="448"/>
      <c r="AX18" s="448"/>
      <c r="AY18" s="448"/>
      <c r="AZ18" s="448"/>
      <c r="BA18" s="448"/>
      <c r="BB18" s="448"/>
      <c r="BC18" s="448"/>
      <c r="BD18" s="448"/>
      <c r="BE18" s="448"/>
      <c r="BF18" s="449"/>
    </row>
    <row r="19" spans="3:58" s="15" customFormat="1" ht="13">
      <c r="C19" s="424"/>
      <c r="D19" s="425"/>
      <c r="E19" s="425"/>
      <c r="F19" s="406"/>
      <c r="G19" s="407"/>
      <c r="H19" s="407"/>
      <c r="I19" s="407"/>
      <c r="J19" s="407"/>
      <c r="K19" s="407"/>
      <c r="L19" s="476" t="s">
        <v>134</v>
      </c>
      <c r="M19" s="476"/>
      <c r="N19" s="476"/>
      <c r="O19" s="476"/>
      <c r="P19" s="476"/>
      <c r="Q19" s="477"/>
      <c r="R19" s="478" t="str">
        <f>IF('入力フォーム （小学生BFS）'!C54="","",'入力フォーム （小学生BFS）'!C54)</f>
        <v/>
      </c>
      <c r="S19" s="479"/>
      <c r="T19" s="479"/>
      <c r="U19" s="479"/>
      <c r="V19" s="479"/>
      <c r="W19" s="479"/>
      <c r="X19" s="479"/>
      <c r="Y19" s="479"/>
      <c r="Z19" s="479"/>
      <c r="AA19" s="479"/>
      <c r="AB19" s="479"/>
      <c r="AC19" s="479"/>
      <c r="AD19" s="479"/>
      <c r="AE19" s="479"/>
      <c r="AF19" s="479"/>
      <c r="AG19" s="479"/>
      <c r="AH19" s="479"/>
      <c r="AI19" s="479"/>
      <c r="AJ19" s="407"/>
      <c r="AK19" s="407"/>
      <c r="AL19" s="407"/>
      <c r="AM19" s="407"/>
      <c r="AN19" s="473"/>
      <c r="AO19" s="447"/>
      <c r="AP19" s="448"/>
      <c r="AQ19" s="448"/>
      <c r="AR19" s="448"/>
      <c r="AS19" s="448"/>
      <c r="AT19" s="448"/>
      <c r="AU19" s="448"/>
      <c r="AV19" s="448"/>
      <c r="AW19" s="448"/>
      <c r="AX19" s="448"/>
      <c r="AY19" s="448"/>
      <c r="AZ19" s="448"/>
      <c r="BA19" s="448"/>
      <c r="BB19" s="448"/>
      <c r="BC19" s="448"/>
      <c r="BD19" s="448"/>
      <c r="BE19" s="448"/>
      <c r="BF19" s="449"/>
    </row>
    <row r="20" spans="3:58" s="15" customFormat="1" ht="11">
      <c r="C20" s="424"/>
      <c r="D20" s="425"/>
      <c r="E20" s="425"/>
      <c r="F20" s="406"/>
      <c r="G20" s="407" t="s">
        <v>135</v>
      </c>
      <c r="H20" s="407"/>
      <c r="I20" s="407"/>
      <c r="J20" s="407"/>
      <c r="K20" s="407"/>
      <c r="L20" s="474" t="s">
        <v>133</v>
      </c>
      <c r="M20" s="474"/>
      <c r="N20" s="474"/>
      <c r="O20" s="474"/>
      <c r="P20" s="474"/>
      <c r="Q20" s="475"/>
      <c r="R20" s="482" t="str">
        <f>IF('入力フォーム （小学生BFS）'!C57="","",'入力フォーム （小学生BFS）'!C57)</f>
        <v/>
      </c>
      <c r="S20" s="483"/>
      <c r="T20" s="483"/>
      <c r="U20" s="483"/>
      <c r="V20" s="483"/>
      <c r="W20" s="483"/>
      <c r="X20" s="483"/>
      <c r="Y20" s="483"/>
      <c r="Z20" s="483"/>
      <c r="AA20" s="483"/>
      <c r="AB20" s="483"/>
      <c r="AC20" s="483"/>
      <c r="AD20" s="483"/>
      <c r="AE20" s="483"/>
      <c r="AF20" s="483"/>
      <c r="AG20" s="483"/>
      <c r="AH20" s="483"/>
      <c r="AI20" s="483"/>
      <c r="AJ20" s="407"/>
      <c r="AK20" s="407"/>
      <c r="AL20" s="407"/>
      <c r="AM20" s="407"/>
      <c r="AN20" s="473"/>
      <c r="AO20" s="447"/>
      <c r="AP20" s="448"/>
      <c r="AQ20" s="448"/>
      <c r="AR20" s="448"/>
      <c r="AS20" s="448"/>
      <c r="AT20" s="448"/>
      <c r="AU20" s="448"/>
      <c r="AV20" s="448"/>
      <c r="AW20" s="448"/>
      <c r="AX20" s="448"/>
      <c r="AY20" s="448"/>
      <c r="AZ20" s="448"/>
      <c r="BA20" s="448"/>
      <c r="BB20" s="448"/>
      <c r="BC20" s="448"/>
      <c r="BD20" s="448"/>
      <c r="BE20" s="448"/>
      <c r="BF20" s="449"/>
    </row>
    <row r="21" spans="3:58" s="15" customFormat="1" ht="13">
      <c r="C21" s="424"/>
      <c r="D21" s="425"/>
      <c r="E21" s="425"/>
      <c r="F21" s="406"/>
      <c r="G21" s="407"/>
      <c r="H21" s="407"/>
      <c r="I21" s="407"/>
      <c r="J21" s="407"/>
      <c r="K21" s="407"/>
      <c r="L21" s="476" t="s">
        <v>134</v>
      </c>
      <c r="M21" s="476"/>
      <c r="N21" s="476"/>
      <c r="O21" s="476"/>
      <c r="P21" s="476"/>
      <c r="Q21" s="477"/>
      <c r="R21" s="478" t="str">
        <f>IF('入力フォーム （小学生BFS）'!C56="","",'入力フォーム （小学生BFS）'!C56)</f>
        <v/>
      </c>
      <c r="S21" s="479"/>
      <c r="T21" s="479"/>
      <c r="U21" s="479"/>
      <c r="V21" s="479"/>
      <c r="W21" s="479"/>
      <c r="X21" s="479"/>
      <c r="Y21" s="479"/>
      <c r="Z21" s="479"/>
      <c r="AA21" s="479"/>
      <c r="AB21" s="479"/>
      <c r="AC21" s="479"/>
      <c r="AD21" s="479"/>
      <c r="AE21" s="479"/>
      <c r="AF21" s="479"/>
      <c r="AG21" s="479"/>
      <c r="AH21" s="479"/>
      <c r="AI21" s="479"/>
      <c r="AJ21" s="407"/>
      <c r="AK21" s="407"/>
      <c r="AL21" s="407"/>
      <c r="AM21" s="407"/>
      <c r="AN21" s="473"/>
      <c r="AO21" s="447"/>
      <c r="AP21" s="448"/>
      <c r="AQ21" s="448"/>
      <c r="AR21" s="448"/>
      <c r="AS21" s="448"/>
      <c r="AT21" s="448"/>
      <c r="AU21" s="448"/>
      <c r="AV21" s="448"/>
      <c r="AW21" s="448"/>
      <c r="AX21" s="448"/>
      <c r="AY21" s="448"/>
      <c r="AZ21" s="448"/>
      <c r="BA21" s="448"/>
      <c r="BB21" s="448"/>
      <c r="BC21" s="448"/>
      <c r="BD21" s="448"/>
      <c r="BE21" s="448"/>
      <c r="BF21" s="449"/>
    </row>
    <row r="22" spans="3:58" s="15" customFormat="1" ht="13">
      <c r="C22" s="424"/>
      <c r="D22" s="425"/>
      <c r="E22" s="425"/>
      <c r="F22" s="406"/>
      <c r="G22" s="407" t="s">
        <v>136</v>
      </c>
      <c r="H22" s="407"/>
      <c r="I22" s="407"/>
      <c r="J22" s="407"/>
      <c r="K22" s="407"/>
      <c r="L22" s="407" t="s">
        <v>134</v>
      </c>
      <c r="M22" s="407"/>
      <c r="N22" s="407"/>
      <c r="O22" s="407"/>
      <c r="P22" s="407"/>
      <c r="Q22" s="473"/>
      <c r="R22" s="480" t="str">
        <f>IF('入力フォーム （小学生BFS）'!C58="","",'入力フォーム （小学生BFS）'!C58)</f>
        <v/>
      </c>
      <c r="S22" s="481"/>
      <c r="T22" s="481"/>
      <c r="U22" s="481"/>
      <c r="V22" s="481"/>
      <c r="W22" s="481"/>
      <c r="X22" s="481"/>
      <c r="Y22" s="481"/>
      <c r="Z22" s="481"/>
      <c r="AA22" s="481"/>
      <c r="AB22" s="481"/>
      <c r="AC22" s="481"/>
      <c r="AD22" s="481"/>
      <c r="AE22" s="481"/>
      <c r="AF22" s="481"/>
      <c r="AG22" s="481"/>
      <c r="AH22" s="481"/>
      <c r="AI22" s="481"/>
      <c r="AJ22" s="407"/>
      <c r="AK22" s="407"/>
      <c r="AL22" s="407"/>
      <c r="AM22" s="407"/>
      <c r="AN22" s="473"/>
      <c r="AO22" s="447" t="str">
        <f>IF(入力フォーム!G73="","",入力フォーム!G73)</f>
        <v/>
      </c>
      <c r="AP22" s="448"/>
      <c r="AQ22" s="448"/>
      <c r="AR22" s="448"/>
      <c r="AS22" s="448"/>
      <c r="AT22" s="448"/>
      <c r="AU22" s="448"/>
      <c r="AV22" s="448"/>
      <c r="AW22" s="448"/>
      <c r="AX22" s="448"/>
      <c r="AY22" s="448"/>
      <c r="AZ22" s="448"/>
      <c r="BA22" s="448"/>
      <c r="BB22" s="448"/>
      <c r="BC22" s="448"/>
      <c r="BD22" s="448"/>
      <c r="BE22" s="448"/>
      <c r="BF22" s="449"/>
    </row>
    <row r="23" spans="3:58" s="15" customFormat="1" ht="11">
      <c r="C23" s="424" t="s">
        <v>40</v>
      </c>
      <c r="D23" s="425"/>
      <c r="E23" s="425"/>
      <c r="F23" s="406"/>
      <c r="G23" s="407" t="s">
        <v>41</v>
      </c>
      <c r="H23" s="407"/>
      <c r="I23" s="407"/>
      <c r="J23" s="407"/>
      <c r="K23" s="407"/>
      <c r="L23" s="472" t="s">
        <v>124</v>
      </c>
      <c r="M23" s="459"/>
      <c r="N23" s="459"/>
      <c r="O23" s="459"/>
      <c r="P23" s="459"/>
      <c r="Q23" s="459"/>
      <c r="R23" s="399" t="str">
        <f>IF('入力フォーム （小学生BFS）'!C69="","",'入力フォーム （小学生BFS）'!C69)</f>
        <v/>
      </c>
      <c r="S23" s="400"/>
      <c r="T23" s="400"/>
      <c r="U23" s="400"/>
      <c r="V23" s="400"/>
      <c r="W23" s="400"/>
      <c r="X23" s="400"/>
      <c r="Y23" s="400"/>
      <c r="Z23" s="400"/>
      <c r="AA23" s="400"/>
      <c r="AB23" s="400"/>
      <c r="AC23" s="400"/>
      <c r="AD23" s="400"/>
      <c r="AE23" s="400"/>
      <c r="AF23" s="400"/>
      <c r="AG23" s="400"/>
      <c r="AH23" s="400"/>
      <c r="AI23" s="400"/>
      <c r="AJ23" s="400"/>
      <c r="AK23" s="400"/>
      <c r="AL23" s="400"/>
      <c r="AM23" s="400"/>
      <c r="AN23" s="400"/>
      <c r="AO23" s="400"/>
      <c r="AP23" s="400"/>
      <c r="AQ23" s="400"/>
      <c r="AR23" s="400"/>
      <c r="AS23" s="400"/>
      <c r="AT23" s="400"/>
      <c r="AU23" s="400"/>
      <c r="AV23" s="400"/>
      <c r="AW23" s="400"/>
      <c r="AX23" s="407" t="s">
        <v>125</v>
      </c>
      <c r="AY23" s="407"/>
      <c r="AZ23" s="407"/>
      <c r="BA23" s="407"/>
      <c r="BB23" s="407"/>
      <c r="BC23" s="407"/>
      <c r="BD23" s="407"/>
      <c r="BE23" s="407"/>
      <c r="BF23" s="450"/>
    </row>
    <row r="24" spans="3:58" s="15" customFormat="1" ht="11">
      <c r="C24" s="424"/>
      <c r="D24" s="425"/>
      <c r="E24" s="425"/>
      <c r="F24" s="406"/>
      <c r="G24" s="407"/>
      <c r="H24" s="407"/>
      <c r="I24" s="407"/>
      <c r="J24" s="407"/>
      <c r="K24" s="407"/>
      <c r="L24" s="461" t="s">
        <v>126</v>
      </c>
      <c r="M24" s="440"/>
      <c r="N24" s="440"/>
      <c r="O24" s="440"/>
      <c r="P24" s="440"/>
      <c r="Q24" s="440"/>
      <c r="R24" s="486" t="str">
        <f>IF('入力フォーム （小学生BFS）'!C68="","",'入力フォーム （小学生BFS）'!C68)</f>
        <v/>
      </c>
      <c r="S24" s="487"/>
      <c r="T24" s="487"/>
      <c r="U24" s="487"/>
      <c r="V24" s="487"/>
      <c r="W24" s="487"/>
      <c r="X24" s="487"/>
      <c r="Y24" s="487"/>
      <c r="Z24" s="487"/>
      <c r="AA24" s="487"/>
      <c r="AB24" s="487"/>
      <c r="AC24" s="487"/>
      <c r="AD24" s="487"/>
      <c r="AE24" s="487"/>
      <c r="AF24" s="487"/>
      <c r="AG24" s="487"/>
      <c r="AH24" s="487"/>
      <c r="AI24" s="487"/>
      <c r="AJ24" s="487"/>
      <c r="AK24" s="487"/>
      <c r="AL24" s="487"/>
      <c r="AM24" s="487"/>
      <c r="AN24" s="487"/>
      <c r="AO24" s="487"/>
      <c r="AP24" s="487"/>
      <c r="AQ24" s="487"/>
      <c r="AR24" s="487"/>
      <c r="AS24" s="487"/>
      <c r="AT24" s="487"/>
      <c r="AU24" s="487"/>
      <c r="AV24" s="487"/>
      <c r="AW24" s="487"/>
      <c r="AX24" s="407"/>
      <c r="AY24" s="407"/>
      <c r="AZ24" s="407"/>
      <c r="BA24" s="407"/>
      <c r="BB24" s="407"/>
      <c r="BC24" s="407"/>
      <c r="BD24" s="407"/>
      <c r="BE24" s="407"/>
      <c r="BF24" s="450"/>
    </row>
    <row r="25" spans="3:58" s="15" customFormat="1" ht="11">
      <c r="C25" s="424"/>
      <c r="D25" s="425"/>
      <c r="E25" s="425"/>
      <c r="F25" s="406"/>
      <c r="G25" s="407"/>
      <c r="H25" s="407"/>
      <c r="I25" s="407"/>
      <c r="J25" s="407"/>
      <c r="K25" s="407"/>
      <c r="L25" s="497"/>
      <c r="M25" s="498"/>
      <c r="N25" s="498"/>
      <c r="O25" s="498"/>
      <c r="P25" s="498"/>
      <c r="Q25" s="498"/>
      <c r="R25" s="488"/>
      <c r="S25" s="489"/>
      <c r="T25" s="489"/>
      <c r="U25" s="489"/>
      <c r="V25" s="489"/>
      <c r="W25" s="489"/>
      <c r="X25" s="489"/>
      <c r="Y25" s="489"/>
      <c r="Z25" s="489"/>
      <c r="AA25" s="489"/>
      <c r="AB25" s="489"/>
      <c r="AC25" s="489"/>
      <c r="AD25" s="489"/>
      <c r="AE25" s="489"/>
      <c r="AF25" s="489"/>
      <c r="AG25" s="489"/>
      <c r="AH25" s="489"/>
      <c r="AI25" s="489"/>
      <c r="AJ25" s="489"/>
      <c r="AK25" s="489"/>
      <c r="AL25" s="489"/>
      <c r="AM25" s="489"/>
      <c r="AN25" s="489"/>
      <c r="AO25" s="489"/>
      <c r="AP25" s="489"/>
      <c r="AQ25" s="489"/>
      <c r="AR25" s="489"/>
      <c r="AS25" s="489"/>
      <c r="AT25" s="489"/>
      <c r="AU25" s="489"/>
      <c r="AV25" s="489"/>
      <c r="AW25" s="489"/>
      <c r="AX25" s="442" t="str">
        <f>IF('入力フォーム （小学生BFS）'!H70="","",'入力フォーム （小学生BFS）'!H70)</f>
        <v/>
      </c>
      <c r="AY25" s="443"/>
      <c r="AZ25" s="443"/>
      <c r="BA25" s="444" t="s">
        <v>127</v>
      </c>
      <c r="BB25" s="444"/>
      <c r="BC25" s="490"/>
      <c r="BD25" s="490"/>
      <c r="BE25" s="425" t="s">
        <v>42</v>
      </c>
      <c r="BF25" s="441"/>
    </row>
    <row r="26" spans="3:58" s="15" customFormat="1" ht="14">
      <c r="C26" s="424"/>
      <c r="D26" s="425"/>
      <c r="E26" s="425"/>
      <c r="F26" s="406"/>
      <c r="G26" s="407"/>
      <c r="H26" s="407"/>
      <c r="I26" s="407"/>
      <c r="J26" s="407"/>
      <c r="K26" s="407"/>
      <c r="L26" s="407" t="s">
        <v>128</v>
      </c>
      <c r="M26" s="407"/>
      <c r="N26" s="407"/>
      <c r="O26" s="407"/>
      <c r="P26" s="407"/>
      <c r="Q26" s="473"/>
      <c r="R26" s="470" t="str">
        <f>IF('入力フォーム （小学生BFS）'!C70="","",'入力フォーム （小学生BFS）'!C70)</f>
        <v/>
      </c>
      <c r="S26" s="471"/>
      <c r="T26" s="471"/>
      <c r="U26" s="471"/>
      <c r="V26" s="471"/>
      <c r="W26" s="471"/>
      <c r="X26" s="471"/>
      <c r="Y26" s="471"/>
      <c r="Z26" s="471"/>
      <c r="AA26" s="471"/>
      <c r="AB26" s="471"/>
      <c r="AC26" s="471"/>
      <c r="AD26" s="471"/>
      <c r="AE26" s="471"/>
      <c r="AF26" s="471"/>
      <c r="AG26" s="471"/>
      <c r="AH26" s="471"/>
      <c r="AI26" s="471"/>
      <c r="AJ26" s="471"/>
      <c r="AK26" s="471"/>
      <c r="AL26" s="471"/>
      <c r="AM26" s="471"/>
      <c r="AN26" s="471"/>
      <c r="AO26" s="471"/>
      <c r="AP26" s="471"/>
      <c r="AQ26" s="471"/>
      <c r="AR26" s="471"/>
      <c r="AS26" s="471"/>
      <c r="AT26" s="471"/>
      <c r="AU26" s="471"/>
      <c r="AV26" s="471"/>
      <c r="AW26" s="471"/>
      <c r="AX26" s="442"/>
      <c r="AY26" s="443"/>
      <c r="AZ26" s="443"/>
      <c r="BA26" s="444"/>
      <c r="BB26" s="444"/>
      <c r="BC26" s="491"/>
      <c r="BD26" s="491"/>
      <c r="BE26" s="425"/>
      <c r="BF26" s="441"/>
    </row>
    <row r="27" spans="3:58" s="15" customFormat="1" ht="13">
      <c r="C27" s="424"/>
      <c r="D27" s="425"/>
      <c r="E27" s="425"/>
      <c r="F27" s="406"/>
      <c r="G27" s="438" t="s">
        <v>129</v>
      </c>
      <c r="H27" s="438"/>
      <c r="I27" s="438"/>
      <c r="J27" s="438"/>
      <c r="K27" s="438"/>
      <c r="L27" s="439" t="str">
        <f>IF('入力フォーム （小学生BFS）'!C71="","",'入力フォーム （小学生BFS）'!C71)</f>
        <v/>
      </c>
      <c r="M27" s="439"/>
      <c r="N27" s="439"/>
      <c r="O27" s="439"/>
      <c r="P27" s="439"/>
      <c r="Q27" s="439"/>
      <c r="R27" s="439"/>
      <c r="S27" s="439"/>
      <c r="T27" s="439"/>
      <c r="U27" s="439"/>
      <c r="V27" s="439"/>
      <c r="W27" s="439"/>
      <c r="X27" s="439"/>
      <c r="Y27" s="439"/>
      <c r="Z27" s="439"/>
      <c r="AA27" s="439"/>
      <c r="AB27" s="439"/>
      <c r="AC27" s="439"/>
      <c r="AD27" s="439"/>
      <c r="AE27" s="439"/>
      <c r="AF27" s="439"/>
      <c r="AG27" s="439"/>
      <c r="AH27" s="439"/>
      <c r="AI27" s="439"/>
      <c r="AJ27" s="439"/>
      <c r="AK27" s="439"/>
      <c r="AL27" s="439"/>
      <c r="AM27" s="439"/>
      <c r="AN27" s="439"/>
      <c r="AO27" s="439"/>
      <c r="AP27" s="439"/>
      <c r="AQ27" s="439"/>
      <c r="AR27" s="439"/>
      <c r="AS27" s="446" t="s">
        <v>43</v>
      </c>
      <c r="AT27" s="446"/>
      <c r="AU27" s="446"/>
      <c r="AV27" s="446"/>
      <c r="AW27" s="446"/>
      <c r="AX27" s="442" t="str">
        <f>IF('入力フォーム （小学生BFS）'!H71="","",'入力フォーム （小学生BFS）'!H71)</f>
        <v/>
      </c>
      <c r="AY27" s="443"/>
      <c r="AZ27" s="443"/>
      <c r="BA27" s="444" t="s">
        <v>130</v>
      </c>
      <c r="BB27" s="444"/>
      <c r="BC27" s="445"/>
      <c r="BD27" s="445"/>
      <c r="BE27" s="425" t="s">
        <v>42</v>
      </c>
      <c r="BF27" s="441"/>
    </row>
    <row r="28" spans="3:58" s="15" customFormat="1" ht="13">
      <c r="C28" s="424"/>
      <c r="D28" s="425"/>
      <c r="E28" s="425"/>
      <c r="F28" s="406"/>
      <c r="G28" s="438"/>
      <c r="H28" s="438"/>
      <c r="I28" s="438"/>
      <c r="J28" s="438"/>
      <c r="K28" s="438"/>
      <c r="L28" s="439" t="str">
        <f>IF('入力フォーム （小学生BFS）'!C72="","",'入力フォーム （小学生BFS）'!C72)</f>
        <v/>
      </c>
      <c r="M28" s="439"/>
      <c r="N28" s="439"/>
      <c r="O28" s="439"/>
      <c r="P28" s="439"/>
      <c r="Q28" s="439"/>
      <c r="R28" s="439"/>
      <c r="S28" s="439"/>
      <c r="T28" s="439"/>
      <c r="U28" s="439"/>
      <c r="V28" s="439"/>
      <c r="W28" s="439"/>
      <c r="X28" s="439"/>
      <c r="Y28" s="439"/>
      <c r="Z28" s="439"/>
      <c r="AA28" s="439"/>
      <c r="AB28" s="439"/>
      <c r="AC28" s="439"/>
      <c r="AD28" s="439"/>
      <c r="AE28" s="439"/>
      <c r="AF28" s="439"/>
      <c r="AG28" s="439"/>
      <c r="AH28" s="439"/>
      <c r="AI28" s="439"/>
      <c r="AJ28" s="439"/>
      <c r="AK28" s="439"/>
      <c r="AL28" s="439"/>
      <c r="AM28" s="439"/>
      <c r="AN28" s="439"/>
      <c r="AO28" s="439"/>
      <c r="AP28" s="439"/>
      <c r="AQ28" s="439"/>
      <c r="AR28" s="439"/>
      <c r="AS28" s="407" t="s">
        <v>131</v>
      </c>
      <c r="AT28" s="407"/>
      <c r="AU28" s="407"/>
      <c r="AV28" s="407"/>
      <c r="AW28" s="407"/>
      <c r="AX28" s="442" t="str">
        <f>IF('入力フォーム （小学生BFS）'!H72="","",'入力フォーム （小学生BFS）'!H72)</f>
        <v/>
      </c>
      <c r="AY28" s="443"/>
      <c r="AZ28" s="443"/>
      <c r="BA28" s="444" t="s">
        <v>44</v>
      </c>
      <c r="BB28" s="444"/>
      <c r="BC28" s="445"/>
      <c r="BD28" s="445"/>
      <c r="BE28" s="425" t="s">
        <v>42</v>
      </c>
      <c r="BF28" s="441"/>
    </row>
    <row r="29" spans="3:58" s="15" customFormat="1" ht="13">
      <c r="C29" s="424"/>
      <c r="D29" s="425"/>
      <c r="E29" s="425"/>
      <c r="F29" s="406"/>
      <c r="G29" s="438"/>
      <c r="H29" s="438"/>
      <c r="I29" s="438"/>
      <c r="J29" s="438"/>
      <c r="K29" s="438"/>
      <c r="L29" s="439" t="str">
        <f>IF('入力フォーム （小学生BFS）'!C73="","",'入力フォーム （小学生BFS）'!C73)</f>
        <v/>
      </c>
      <c r="M29" s="439"/>
      <c r="N29" s="439"/>
      <c r="O29" s="439"/>
      <c r="P29" s="439"/>
      <c r="Q29" s="439"/>
      <c r="R29" s="439"/>
      <c r="S29" s="439"/>
      <c r="T29" s="439"/>
      <c r="U29" s="439"/>
      <c r="V29" s="439"/>
      <c r="W29" s="439"/>
      <c r="X29" s="439"/>
      <c r="Y29" s="439"/>
      <c r="Z29" s="439"/>
      <c r="AA29" s="439"/>
      <c r="AB29" s="439"/>
      <c r="AC29" s="439"/>
      <c r="AD29" s="439"/>
      <c r="AE29" s="439"/>
      <c r="AF29" s="439"/>
      <c r="AG29" s="439"/>
      <c r="AH29" s="439"/>
      <c r="AI29" s="439"/>
      <c r="AJ29" s="439"/>
      <c r="AK29" s="439"/>
      <c r="AL29" s="439"/>
      <c r="AM29" s="439"/>
      <c r="AN29" s="439"/>
      <c r="AO29" s="439"/>
      <c r="AP29" s="439"/>
      <c r="AQ29" s="439"/>
      <c r="AR29" s="439"/>
      <c r="AS29" s="407" t="s">
        <v>131</v>
      </c>
      <c r="AT29" s="407"/>
      <c r="AU29" s="407"/>
      <c r="AV29" s="407"/>
      <c r="AW29" s="407"/>
      <c r="AX29" s="442" t="str">
        <f>IF('入力フォーム （小学生BFS）'!H73="","",'入力フォーム （小学生BFS）'!H73)</f>
        <v/>
      </c>
      <c r="AY29" s="443"/>
      <c r="AZ29" s="443"/>
      <c r="BA29" s="444" t="s">
        <v>44</v>
      </c>
      <c r="BB29" s="444"/>
      <c r="BC29" s="445"/>
      <c r="BD29" s="445"/>
      <c r="BE29" s="425" t="s">
        <v>42</v>
      </c>
      <c r="BF29" s="441"/>
    </row>
    <row r="30" spans="3:58" s="15" customFormat="1" ht="13">
      <c r="C30" s="424"/>
      <c r="D30" s="425"/>
      <c r="E30" s="425"/>
      <c r="F30" s="406"/>
      <c r="G30" s="438"/>
      <c r="H30" s="438"/>
      <c r="I30" s="438"/>
      <c r="J30" s="438"/>
      <c r="K30" s="438"/>
      <c r="L30" s="439" t="str">
        <f>IF('入力フォーム （小学生BFS）'!C74="","",'入力フォーム （小学生BFS）'!C74)</f>
        <v/>
      </c>
      <c r="M30" s="439"/>
      <c r="N30" s="439"/>
      <c r="O30" s="439"/>
      <c r="P30" s="439"/>
      <c r="Q30" s="439"/>
      <c r="R30" s="439"/>
      <c r="S30" s="439"/>
      <c r="T30" s="439"/>
      <c r="U30" s="439"/>
      <c r="V30" s="439"/>
      <c r="W30" s="439"/>
      <c r="X30" s="439"/>
      <c r="Y30" s="439"/>
      <c r="Z30" s="439"/>
      <c r="AA30" s="439"/>
      <c r="AB30" s="439"/>
      <c r="AC30" s="439"/>
      <c r="AD30" s="439"/>
      <c r="AE30" s="439"/>
      <c r="AF30" s="439"/>
      <c r="AG30" s="439"/>
      <c r="AH30" s="439"/>
      <c r="AI30" s="439"/>
      <c r="AJ30" s="439"/>
      <c r="AK30" s="439"/>
      <c r="AL30" s="439"/>
      <c r="AM30" s="439"/>
      <c r="AN30" s="439"/>
      <c r="AO30" s="439"/>
      <c r="AP30" s="439"/>
      <c r="AQ30" s="439"/>
      <c r="AR30" s="439"/>
      <c r="AS30" s="407" t="s">
        <v>131</v>
      </c>
      <c r="AT30" s="407"/>
      <c r="AU30" s="407"/>
      <c r="AV30" s="407"/>
      <c r="AW30" s="407"/>
      <c r="AX30" s="442" t="str">
        <f>IF('入力フォーム （小学生BFS）'!H74="","",'入力フォーム （小学生BFS）'!H74)</f>
        <v/>
      </c>
      <c r="AY30" s="443"/>
      <c r="AZ30" s="443"/>
      <c r="BA30" s="444" t="s">
        <v>44</v>
      </c>
      <c r="BB30" s="444"/>
      <c r="BC30" s="445"/>
      <c r="BD30" s="445"/>
      <c r="BE30" s="425" t="s">
        <v>42</v>
      </c>
      <c r="BF30" s="441"/>
    </row>
    <row r="31" spans="3:58" s="15" customFormat="1" ht="13">
      <c r="C31" s="424"/>
      <c r="D31" s="425"/>
      <c r="E31" s="425"/>
      <c r="F31" s="406"/>
      <c r="G31" s="438"/>
      <c r="H31" s="438"/>
      <c r="I31" s="438"/>
      <c r="J31" s="438"/>
      <c r="K31" s="438"/>
      <c r="L31" s="439" t="str">
        <f>IF('入力フォーム （小学生BFS）'!C75="","",'入力フォーム （小学生BFS）'!C75)</f>
        <v/>
      </c>
      <c r="M31" s="439"/>
      <c r="N31" s="439"/>
      <c r="O31" s="439"/>
      <c r="P31" s="439"/>
      <c r="Q31" s="439"/>
      <c r="R31" s="439"/>
      <c r="S31" s="439"/>
      <c r="T31" s="439"/>
      <c r="U31" s="439"/>
      <c r="V31" s="439"/>
      <c r="W31" s="439"/>
      <c r="X31" s="439"/>
      <c r="Y31" s="439"/>
      <c r="Z31" s="439"/>
      <c r="AA31" s="439"/>
      <c r="AB31" s="439"/>
      <c r="AC31" s="439"/>
      <c r="AD31" s="439"/>
      <c r="AE31" s="439"/>
      <c r="AF31" s="439"/>
      <c r="AG31" s="439"/>
      <c r="AH31" s="439"/>
      <c r="AI31" s="439"/>
      <c r="AJ31" s="439"/>
      <c r="AK31" s="439"/>
      <c r="AL31" s="439"/>
      <c r="AM31" s="439"/>
      <c r="AN31" s="439"/>
      <c r="AO31" s="439"/>
      <c r="AP31" s="439"/>
      <c r="AQ31" s="439"/>
      <c r="AR31" s="439"/>
      <c r="AS31" s="407" t="s">
        <v>131</v>
      </c>
      <c r="AT31" s="407"/>
      <c r="AU31" s="407"/>
      <c r="AV31" s="407"/>
      <c r="AW31" s="407"/>
      <c r="AX31" s="442" t="str">
        <f>IF('入力フォーム （小学生BFS）'!H75="","",'入力フォーム （小学生BFS）'!H75)</f>
        <v/>
      </c>
      <c r="AY31" s="443"/>
      <c r="AZ31" s="443"/>
      <c r="BA31" s="444" t="s">
        <v>44</v>
      </c>
      <c r="BB31" s="444"/>
      <c r="BC31" s="445"/>
      <c r="BD31" s="445"/>
      <c r="BE31" s="425" t="s">
        <v>42</v>
      </c>
      <c r="BF31" s="441"/>
    </row>
    <row r="32" spans="3:58" s="15" customFormat="1" ht="11">
      <c r="C32" s="424"/>
      <c r="D32" s="425"/>
      <c r="E32" s="425"/>
      <c r="F32" s="406"/>
      <c r="G32" s="407" t="s">
        <v>132</v>
      </c>
      <c r="H32" s="407"/>
      <c r="I32" s="407"/>
      <c r="J32" s="407"/>
      <c r="K32" s="407"/>
      <c r="L32" s="474" t="s">
        <v>133</v>
      </c>
      <c r="M32" s="474"/>
      <c r="N32" s="474"/>
      <c r="O32" s="474"/>
      <c r="P32" s="474"/>
      <c r="Q32" s="475"/>
      <c r="R32" s="482" t="str">
        <f>IF('入力フォーム （小学生BFS）'!C88="","",'入力フォーム （小学生BFS）'!C88)</f>
        <v/>
      </c>
      <c r="S32" s="483"/>
      <c r="T32" s="483"/>
      <c r="U32" s="483"/>
      <c r="V32" s="483"/>
      <c r="W32" s="483"/>
      <c r="X32" s="483"/>
      <c r="Y32" s="483"/>
      <c r="Z32" s="483"/>
      <c r="AA32" s="483"/>
      <c r="AB32" s="483"/>
      <c r="AC32" s="483"/>
      <c r="AD32" s="483"/>
      <c r="AE32" s="483"/>
      <c r="AF32" s="483"/>
      <c r="AG32" s="483"/>
      <c r="AH32" s="483"/>
      <c r="AI32" s="483"/>
      <c r="AJ32" s="407"/>
      <c r="AK32" s="407"/>
      <c r="AL32" s="407"/>
      <c r="AM32" s="407"/>
      <c r="AN32" s="473"/>
      <c r="AO32" s="447" t="str">
        <f>IF(入力フォーム!G104="","",入力フォーム!G104)</f>
        <v/>
      </c>
      <c r="AP32" s="448"/>
      <c r="AQ32" s="448"/>
      <c r="AR32" s="448"/>
      <c r="AS32" s="448"/>
      <c r="AT32" s="448"/>
      <c r="AU32" s="448"/>
      <c r="AV32" s="448"/>
      <c r="AW32" s="448"/>
      <c r="AX32" s="448"/>
      <c r="AY32" s="448"/>
      <c r="AZ32" s="448"/>
      <c r="BA32" s="448"/>
      <c r="BB32" s="448"/>
      <c r="BC32" s="448"/>
      <c r="BD32" s="448"/>
      <c r="BE32" s="448"/>
      <c r="BF32" s="449"/>
    </row>
    <row r="33" spans="3:58" s="15" customFormat="1" ht="13">
      <c r="C33" s="424"/>
      <c r="D33" s="425"/>
      <c r="E33" s="425"/>
      <c r="F33" s="406"/>
      <c r="G33" s="407"/>
      <c r="H33" s="407"/>
      <c r="I33" s="407"/>
      <c r="J33" s="407"/>
      <c r="K33" s="407"/>
      <c r="L33" s="476" t="s">
        <v>134</v>
      </c>
      <c r="M33" s="476"/>
      <c r="N33" s="476"/>
      <c r="O33" s="476"/>
      <c r="P33" s="476"/>
      <c r="Q33" s="477"/>
      <c r="R33" s="478" t="str">
        <f>IF('入力フォーム （小学生BFS）'!C87="","",'入力フォーム （小学生BFS）'!C87)</f>
        <v/>
      </c>
      <c r="S33" s="479"/>
      <c r="T33" s="479"/>
      <c r="U33" s="479"/>
      <c r="V33" s="479"/>
      <c r="W33" s="479"/>
      <c r="X33" s="479"/>
      <c r="Y33" s="479"/>
      <c r="Z33" s="479"/>
      <c r="AA33" s="479"/>
      <c r="AB33" s="479"/>
      <c r="AC33" s="479"/>
      <c r="AD33" s="479"/>
      <c r="AE33" s="479"/>
      <c r="AF33" s="479"/>
      <c r="AG33" s="479"/>
      <c r="AH33" s="479"/>
      <c r="AI33" s="479"/>
      <c r="AJ33" s="407"/>
      <c r="AK33" s="407"/>
      <c r="AL33" s="407"/>
      <c r="AM33" s="407"/>
      <c r="AN33" s="473"/>
      <c r="AO33" s="447"/>
      <c r="AP33" s="448"/>
      <c r="AQ33" s="448"/>
      <c r="AR33" s="448"/>
      <c r="AS33" s="448"/>
      <c r="AT33" s="448"/>
      <c r="AU33" s="448"/>
      <c r="AV33" s="448"/>
      <c r="AW33" s="448"/>
      <c r="AX33" s="448"/>
      <c r="AY33" s="448"/>
      <c r="AZ33" s="448"/>
      <c r="BA33" s="448"/>
      <c r="BB33" s="448"/>
      <c r="BC33" s="448"/>
      <c r="BD33" s="448"/>
      <c r="BE33" s="448"/>
      <c r="BF33" s="449"/>
    </row>
    <row r="34" spans="3:58" s="15" customFormat="1" ht="11">
      <c r="C34" s="424"/>
      <c r="D34" s="425"/>
      <c r="E34" s="425"/>
      <c r="F34" s="406"/>
      <c r="G34" s="407" t="s">
        <v>135</v>
      </c>
      <c r="H34" s="407"/>
      <c r="I34" s="407"/>
      <c r="J34" s="407"/>
      <c r="K34" s="407"/>
      <c r="L34" s="474" t="s">
        <v>133</v>
      </c>
      <c r="M34" s="474"/>
      <c r="N34" s="474"/>
      <c r="O34" s="474"/>
      <c r="P34" s="474"/>
      <c r="Q34" s="475"/>
      <c r="R34" s="482" t="str">
        <f>IF('入力フォーム （小学生BFS）'!C90="","",'入力フォーム （小学生BFS）'!C90)</f>
        <v/>
      </c>
      <c r="S34" s="483"/>
      <c r="T34" s="483"/>
      <c r="U34" s="483"/>
      <c r="V34" s="483"/>
      <c r="W34" s="483"/>
      <c r="X34" s="483"/>
      <c r="Y34" s="483"/>
      <c r="Z34" s="483"/>
      <c r="AA34" s="483"/>
      <c r="AB34" s="483"/>
      <c r="AC34" s="483"/>
      <c r="AD34" s="483"/>
      <c r="AE34" s="483"/>
      <c r="AF34" s="483"/>
      <c r="AG34" s="483"/>
      <c r="AH34" s="483"/>
      <c r="AI34" s="483"/>
      <c r="AJ34" s="407"/>
      <c r="AK34" s="407"/>
      <c r="AL34" s="407"/>
      <c r="AM34" s="407"/>
      <c r="AN34" s="473"/>
      <c r="AO34" s="447" t="str">
        <f>IF(入力フォーム!G106="","",入力フォーム!G106)</f>
        <v/>
      </c>
      <c r="AP34" s="448"/>
      <c r="AQ34" s="448"/>
      <c r="AR34" s="448"/>
      <c r="AS34" s="448"/>
      <c r="AT34" s="448"/>
      <c r="AU34" s="448"/>
      <c r="AV34" s="448"/>
      <c r="AW34" s="448"/>
      <c r="AX34" s="448"/>
      <c r="AY34" s="448"/>
      <c r="AZ34" s="448"/>
      <c r="BA34" s="448"/>
      <c r="BB34" s="448"/>
      <c r="BC34" s="448"/>
      <c r="BD34" s="448"/>
      <c r="BE34" s="448"/>
      <c r="BF34" s="449"/>
    </row>
    <row r="35" spans="3:58" s="15" customFormat="1" ht="13">
      <c r="C35" s="424"/>
      <c r="D35" s="425"/>
      <c r="E35" s="425"/>
      <c r="F35" s="406"/>
      <c r="G35" s="407"/>
      <c r="H35" s="407"/>
      <c r="I35" s="407"/>
      <c r="J35" s="407"/>
      <c r="K35" s="407"/>
      <c r="L35" s="476" t="s">
        <v>134</v>
      </c>
      <c r="M35" s="476"/>
      <c r="N35" s="476"/>
      <c r="O35" s="476"/>
      <c r="P35" s="476"/>
      <c r="Q35" s="477"/>
      <c r="R35" s="478" t="str">
        <f>IF('入力フォーム （小学生BFS）'!C89="","",'入力フォーム （小学生BFS）'!C89)</f>
        <v/>
      </c>
      <c r="S35" s="479"/>
      <c r="T35" s="479"/>
      <c r="U35" s="479"/>
      <c r="V35" s="479"/>
      <c r="W35" s="479"/>
      <c r="X35" s="479"/>
      <c r="Y35" s="479"/>
      <c r="Z35" s="479"/>
      <c r="AA35" s="479"/>
      <c r="AB35" s="479"/>
      <c r="AC35" s="479"/>
      <c r="AD35" s="479"/>
      <c r="AE35" s="479"/>
      <c r="AF35" s="479"/>
      <c r="AG35" s="479"/>
      <c r="AH35" s="479"/>
      <c r="AI35" s="479"/>
      <c r="AJ35" s="407"/>
      <c r="AK35" s="407"/>
      <c r="AL35" s="407"/>
      <c r="AM35" s="407"/>
      <c r="AN35" s="473"/>
      <c r="AO35" s="447"/>
      <c r="AP35" s="448"/>
      <c r="AQ35" s="448"/>
      <c r="AR35" s="448"/>
      <c r="AS35" s="448"/>
      <c r="AT35" s="448"/>
      <c r="AU35" s="448"/>
      <c r="AV35" s="448"/>
      <c r="AW35" s="448"/>
      <c r="AX35" s="448"/>
      <c r="AY35" s="448"/>
      <c r="AZ35" s="448"/>
      <c r="BA35" s="448"/>
      <c r="BB35" s="448"/>
      <c r="BC35" s="448"/>
      <c r="BD35" s="448"/>
      <c r="BE35" s="448"/>
      <c r="BF35" s="449"/>
    </row>
    <row r="36" spans="3:58" s="15" customFormat="1" ht="13">
      <c r="C36" s="424"/>
      <c r="D36" s="425"/>
      <c r="E36" s="425"/>
      <c r="F36" s="406"/>
      <c r="G36" s="407" t="s">
        <v>136</v>
      </c>
      <c r="H36" s="407"/>
      <c r="I36" s="407"/>
      <c r="J36" s="407"/>
      <c r="K36" s="407"/>
      <c r="L36" s="407" t="s">
        <v>134</v>
      </c>
      <c r="M36" s="407"/>
      <c r="N36" s="407"/>
      <c r="O36" s="407"/>
      <c r="P36" s="407"/>
      <c r="Q36" s="473"/>
      <c r="R36" s="480" t="str">
        <f>IF('入力フォーム （小学生BFS）'!C91="","",'入力フォーム （小学生BFS）'!C91)</f>
        <v/>
      </c>
      <c r="S36" s="481"/>
      <c r="T36" s="481"/>
      <c r="U36" s="481"/>
      <c r="V36" s="481"/>
      <c r="W36" s="481"/>
      <c r="X36" s="481"/>
      <c r="Y36" s="481"/>
      <c r="Z36" s="481"/>
      <c r="AA36" s="481"/>
      <c r="AB36" s="481"/>
      <c r="AC36" s="481"/>
      <c r="AD36" s="481"/>
      <c r="AE36" s="481"/>
      <c r="AF36" s="481"/>
      <c r="AG36" s="481"/>
      <c r="AH36" s="481"/>
      <c r="AI36" s="481"/>
      <c r="AJ36" s="407"/>
      <c r="AK36" s="407"/>
      <c r="AL36" s="407"/>
      <c r="AM36" s="407"/>
      <c r="AN36" s="473"/>
      <c r="AO36" s="447" t="str">
        <f>IF(入力フォーム!G108="","",入力フォーム!G108)</f>
        <v/>
      </c>
      <c r="AP36" s="448"/>
      <c r="AQ36" s="448"/>
      <c r="AR36" s="448"/>
      <c r="AS36" s="448"/>
      <c r="AT36" s="448"/>
      <c r="AU36" s="448"/>
      <c r="AV36" s="448"/>
      <c r="AW36" s="448"/>
      <c r="AX36" s="448"/>
      <c r="AY36" s="448"/>
      <c r="AZ36" s="448"/>
      <c r="BA36" s="448"/>
      <c r="BB36" s="448"/>
      <c r="BC36" s="448"/>
      <c r="BD36" s="448"/>
      <c r="BE36" s="448"/>
      <c r="BF36" s="449"/>
    </row>
    <row r="37" spans="3:58" s="15" customFormat="1" ht="14.25" customHeight="1">
      <c r="C37" s="466" t="s">
        <v>45</v>
      </c>
      <c r="D37" s="456"/>
      <c r="E37" s="456"/>
      <c r="F37" s="456"/>
      <c r="G37" s="456"/>
      <c r="H37" s="456"/>
      <c r="I37" s="456"/>
      <c r="J37" s="456"/>
      <c r="K37" s="456"/>
      <c r="L37" s="456"/>
      <c r="M37" s="456"/>
      <c r="N37" s="456"/>
      <c r="O37" s="456"/>
      <c r="P37" s="456"/>
      <c r="Q37" s="456"/>
      <c r="R37" s="456"/>
      <c r="S37" s="456"/>
      <c r="T37" s="456"/>
      <c r="U37" s="456"/>
      <c r="V37" s="463"/>
      <c r="W37" s="463"/>
      <c r="X37" s="456"/>
      <c r="Y37" s="464"/>
      <c r="Z37" s="464"/>
      <c r="AA37" s="464"/>
      <c r="AB37" s="464"/>
      <c r="AC37" s="464"/>
      <c r="AD37" s="464"/>
      <c r="AE37" s="464"/>
      <c r="AF37" s="464"/>
      <c r="AG37" s="464"/>
      <c r="AH37" s="464"/>
      <c r="AI37" s="464"/>
      <c r="AJ37" s="463"/>
      <c r="AK37" s="463"/>
      <c r="AL37" s="25"/>
      <c r="AM37" s="25"/>
      <c r="AN37" s="25"/>
      <c r="AO37" s="25"/>
      <c r="AP37" s="25"/>
      <c r="AQ37" s="25"/>
      <c r="AR37" s="25"/>
      <c r="AS37" s="458" t="s">
        <v>46</v>
      </c>
      <c r="AT37" s="459"/>
      <c r="AU37" s="459"/>
      <c r="AV37" s="459"/>
      <c r="AW37" s="460"/>
      <c r="AX37" s="25"/>
      <c r="AY37" s="25"/>
      <c r="AZ37" s="25"/>
      <c r="BA37" s="25"/>
      <c r="BB37" s="25"/>
      <c r="BC37" s="25"/>
      <c r="BD37" s="25"/>
      <c r="BE37" s="25"/>
      <c r="BF37" s="26"/>
    </row>
    <row r="38" spans="3:58" s="15" customFormat="1" ht="14.25" customHeight="1">
      <c r="C38" s="27"/>
      <c r="E38" s="454" t="str">
        <f>IF('入力フォーム （小学生BFS）'!J100=1,"○","")</f>
        <v/>
      </c>
      <c r="F38" s="454"/>
      <c r="G38" s="456" t="s">
        <v>137</v>
      </c>
      <c r="H38" s="456"/>
      <c r="I38" s="456"/>
      <c r="J38" s="456"/>
      <c r="K38" s="456"/>
      <c r="L38" s="456"/>
      <c r="M38" s="456"/>
      <c r="N38" s="456"/>
      <c r="O38" s="456"/>
      <c r="Q38" s="454" t="str">
        <f>IF('入力フォーム （小学生BFS）'!J100=2,"○","")</f>
        <v/>
      </c>
      <c r="R38" s="454"/>
      <c r="S38" s="456" t="s">
        <v>138</v>
      </c>
      <c r="T38" s="456"/>
      <c r="U38" s="456"/>
      <c r="V38" s="456"/>
      <c r="W38" s="456"/>
      <c r="X38" s="456"/>
      <c r="Y38" s="456"/>
      <c r="Z38" s="456"/>
      <c r="AA38" s="456"/>
      <c r="AB38" s="456"/>
      <c r="AC38" s="456"/>
      <c r="AD38" s="25"/>
      <c r="AE38" s="25"/>
      <c r="AF38" s="25"/>
      <c r="AG38" s="25"/>
      <c r="AH38" s="25"/>
      <c r="AI38" s="25"/>
      <c r="AJ38" s="25"/>
      <c r="AK38" s="25"/>
      <c r="AL38" s="25"/>
      <c r="AM38" s="25"/>
      <c r="AN38" s="25"/>
      <c r="AO38" s="25"/>
      <c r="AP38" s="25"/>
      <c r="AQ38" s="25"/>
      <c r="AR38" s="25"/>
      <c r="AS38" s="461"/>
      <c r="AT38" s="440"/>
      <c r="AU38" s="440"/>
      <c r="AV38" s="440"/>
      <c r="AW38" s="462"/>
      <c r="AX38" s="455" t="str">
        <f>IF('入力フォーム （小学生BFS）'!J108=1,"ﾚ","")</f>
        <v/>
      </c>
      <c r="AY38" s="455"/>
      <c r="AZ38" s="456" t="s">
        <v>47</v>
      </c>
      <c r="BA38" s="456"/>
      <c r="BB38" s="456"/>
      <c r="BC38" s="456"/>
      <c r="BD38" s="456"/>
      <c r="BE38" s="456"/>
      <c r="BF38" s="457"/>
    </row>
    <row r="39" spans="3:58" s="15" customFormat="1" ht="14.25" customHeight="1">
      <c r="C39" s="27"/>
      <c r="E39" s="454" t="str">
        <f>IF('入力フォーム （小学生BFS）'!J100=3,"○","")</f>
        <v/>
      </c>
      <c r="F39" s="454"/>
      <c r="G39" s="456" t="s">
        <v>139</v>
      </c>
      <c r="H39" s="456"/>
      <c r="I39" s="456"/>
      <c r="J39" s="456"/>
      <c r="K39" s="456"/>
      <c r="L39" s="456"/>
      <c r="M39" s="456"/>
      <c r="N39" s="456"/>
      <c r="O39" s="456"/>
      <c r="P39" s="456"/>
      <c r="Q39" s="456"/>
      <c r="R39" s="456"/>
      <c r="S39" s="456"/>
      <c r="T39" s="456"/>
      <c r="U39" s="456"/>
      <c r="V39" s="456"/>
      <c r="W39" s="456"/>
      <c r="X39" s="456"/>
      <c r="Y39" s="456"/>
      <c r="Z39" s="456"/>
      <c r="AA39" s="456"/>
      <c r="AB39" s="456"/>
      <c r="AC39" s="456"/>
      <c r="AD39" s="456"/>
      <c r="AE39" s="456"/>
      <c r="AF39" s="456"/>
      <c r="AG39" s="456"/>
      <c r="AH39" s="456"/>
      <c r="AI39" s="456"/>
      <c r="AJ39" s="456"/>
      <c r="AK39" s="456"/>
      <c r="AL39" s="456"/>
      <c r="AM39" s="456"/>
      <c r="AN39" s="456"/>
      <c r="AO39" s="456"/>
      <c r="AP39" s="456"/>
      <c r="AQ39" s="456"/>
      <c r="AR39" s="24"/>
      <c r="AS39" s="461"/>
      <c r="AT39" s="440"/>
      <c r="AU39" s="440"/>
      <c r="AV39" s="440"/>
      <c r="AW39" s="462"/>
      <c r="AX39" s="455" t="str">
        <f>IF('入力フォーム （小学生BFS）'!J108=2,"ﾚ","")</f>
        <v/>
      </c>
      <c r="AY39" s="455"/>
      <c r="AZ39" s="456" t="s">
        <v>48</v>
      </c>
      <c r="BA39" s="456"/>
      <c r="BB39" s="456"/>
      <c r="BC39" s="456"/>
      <c r="BD39" s="456"/>
      <c r="BE39" s="456"/>
      <c r="BF39" s="457"/>
    </row>
    <row r="40" spans="3:58" s="15" customFormat="1" ht="14.25" customHeight="1">
      <c r="C40" s="27"/>
      <c r="E40" s="454" t="str">
        <f>IF('入力フォーム （小学生BFS）'!J100=4,"○","")</f>
        <v/>
      </c>
      <c r="F40" s="454"/>
      <c r="G40" s="508" t="s">
        <v>140</v>
      </c>
      <c r="H40" s="508"/>
      <c r="I40" s="508"/>
      <c r="J40" s="508"/>
      <c r="K40" s="508"/>
      <c r="L40" s="508"/>
      <c r="M40" s="508"/>
      <c r="N40" s="508"/>
      <c r="O40" s="508"/>
      <c r="P40" s="508"/>
      <c r="Q40" s="454" t="str">
        <f>IF('入力フォーム （小学生BFS）'!J100=5,"○","")</f>
        <v/>
      </c>
      <c r="R40" s="454"/>
      <c r="S40" s="508" t="s">
        <v>141</v>
      </c>
      <c r="T40" s="508"/>
      <c r="U40" s="508"/>
      <c r="V40" s="508"/>
      <c r="W40" s="508"/>
      <c r="X40" s="508"/>
      <c r="Y40" s="508"/>
      <c r="Z40" s="508"/>
      <c r="AA40" s="508"/>
      <c r="AB40" s="508"/>
      <c r="AC40" s="508"/>
      <c r="AD40" s="508"/>
      <c r="AE40" s="508"/>
      <c r="AF40" s="508"/>
      <c r="AG40" s="508"/>
      <c r="AH40" s="25"/>
      <c r="AI40" s="25"/>
      <c r="AJ40" s="465"/>
      <c r="AK40" s="465"/>
      <c r="AL40" s="25" t="s">
        <v>142</v>
      </c>
      <c r="AM40" s="25"/>
      <c r="AN40" s="25"/>
      <c r="AO40" s="25"/>
      <c r="AP40" s="25"/>
      <c r="AQ40" s="25"/>
      <c r="AR40" s="25"/>
      <c r="AS40" s="461"/>
      <c r="AT40" s="440"/>
      <c r="AU40" s="440"/>
      <c r="AV40" s="440"/>
      <c r="AW40" s="462"/>
      <c r="AX40" s="25"/>
      <c r="AY40" s="25"/>
      <c r="AZ40" s="25"/>
      <c r="BA40" s="25"/>
      <c r="BB40" s="25"/>
      <c r="BC40" s="25"/>
      <c r="BD40" s="25"/>
      <c r="BE40" s="25"/>
      <c r="BF40" s="26"/>
    </row>
    <row r="41" spans="3:58" s="15" customFormat="1" ht="3.75" customHeight="1">
      <c r="C41" s="28"/>
      <c r="D41" s="29"/>
      <c r="E41" s="29"/>
      <c r="F41" s="29"/>
      <c r="G41" s="29"/>
      <c r="H41" s="29"/>
      <c r="I41" s="29"/>
      <c r="J41" s="29"/>
      <c r="K41" s="29"/>
      <c r="L41" s="29"/>
      <c r="M41" s="29"/>
      <c r="N41" s="29"/>
      <c r="O41" s="29"/>
      <c r="P41" s="29"/>
      <c r="Q41" s="29"/>
      <c r="R41" s="29"/>
      <c r="S41" s="29"/>
      <c r="T41" s="29"/>
      <c r="U41" s="29"/>
      <c r="V41" s="29"/>
      <c r="W41" s="29"/>
      <c r="X41" s="29"/>
      <c r="Y41" s="29"/>
      <c r="Z41" s="29"/>
      <c r="AA41" s="29"/>
      <c r="AB41" s="29"/>
      <c r="AC41" s="29"/>
      <c r="AD41" s="29"/>
      <c r="AE41" s="29"/>
      <c r="AF41" s="29"/>
      <c r="AG41" s="29"/>
      <c r="AH41" s="29"/>
      <c r="AI41" s="29"/>
      <c r="AJ41" s="29"/>
      <c r="AK41" s="29"/>
      <c r="AL41" s="29"/>
      <c r="AM41" s="29"/>
      <c r="AN41" s="29"/>
      <c r="AO41" s="29"/>
      <c r="AP41" s="29"/>
      <c r="AQ41" s="29"/>
      <c r="AR41" s="29"/>
      <c r="AS41" s="29"/>
      <c r="AT41" s="29"/>
      <c r="AU41" s="29"/>
      <c r="AV41" s="29"/>
      <c r="AW41" s="29"/>
      <c r="AX41" s="29"/>
      <c r="AY41" s="29"/>
      <c r="AZ41" s="29"/>
      <c r="BA41" s="29"/>
      <c r="BB41" s="29"/>
      <c r="BC41" s="29"/>
      <c r="BD41" s="29"/>
      <c r="BE41" s="29"/>
      <c r="BF41" s="30"/>
    </row>
    <row r="42" spans="3:58" s="15" customFormat="1" ht="12.75" customHeight="1">
      <c r="C42" s="27"/>
      <c r="D42" s="456" t="s">
        <v>895</v>
      </c>
      <c r="E42" s="456"/>
      <c r="F42" s="456"/>
      <c r="G42" s="456"/>
      <c r="H42" s="456"/>
      <c r="I42" s="456"/>
      <c r="J42" s="456"/>
      <c r="K42" s="456"/>
      <c r="L42" s="456"/>
      <c r="M42" s="456"/>
      <c r="N42" s="456"/>
      <c r="O42" s="456"/>
      <c r="P42" s="456"/>
      <c r="Q42" s="456"/>
      <c r="R42" s="456"/>
      <c r="S42" s="456"/>
      <c r="T42" s="456"/>
      <c r="U42" s="456"/>
      <c r="V42" s="456"/>
      <c r="W42" s="456"/>
      <c r="X42" s="456"/>
      <c r="Y42" s="456"/>
      <c r="Z42" s="456"/>
      <c r="AA42" s="456"/>
      <c r="AB42" s="456"/>
      <c r="AC42" s="456"/>
      <c r="AD42" s="456"/>
      <c r="AE42" s="456"/>
      <c r="AF42" s="456"/>
      <c r="AG42" s="456"/>
      <c r="AH42" s="456"/>
      <c r="AI42" s="456"/>
      <c r="AJ42" s="456"/>
      <c r="AK42" s="456"/>
      <c r="AL42" s="456"/>
      <c r="AM42" s="456"/>
      <c r="AN42" s="456"/>
      <c r="AO42" s="456"/>
      <c r="AP42" s="456"/>
      <c r="AQ42" s="456"/>
      <c r="AR42" s="456"/>
      <c r="AS42" s="456"/>
      <c r="AT42" s="456"/>
      <c r="AU42" s="456"/>
      <c r="AV42" s="456"/>
      <c r="AW42" s="456"/>
      <c r="AX42" s="456"/>
      <c r="AY42" s="456"/>
      <c r="AZ42" s="456"/>
      <c r="BA42" s="456"/>
      <c r="BB42" s="456"/>
      <c r="BC42" s="456"/>
      <c r="BD42" s="456"/>
      <c r="BE42" s="456"/>
      <c r="BF42" s="457"/>
    </row>
    <row r="43" spans="3:58" s="15" customFormat="1" ht="12.75" customHeight="1">
      <c r="C43" s="27"/>
      <c r="D43" s="494" t="s">
        <v>143</v>
      </c>
      <c r="E43" s="494"/>
      <c r="F43" s="494"/>
      <c r="G43" s="494"/>
      <c r="H43" s="494"/>
      <c r="I43" s="494"/>
      <c r="J43" s="494"/>
      <c r="K43" s="494"/>
      <c r="L43" s="494"/>
      <c r="M43" s="494"/>
      <c r="N43" s="494"/>
      <c r="O43" s="494"/>
      <c r="P43" s="25"/>
      <c r="Q43" s="469" t="str">
        <f>IF('入力フォーム （小学生BFS）'!J114=1,"ﾚ","")</f>
        <v/>
      </c>
      <c r="R43" s="469"/>
      <c r="T43" s="25" t="s">
        <v>49</v>
      </c>
      <c r="U43" s="25"/>
      <c r="V43" s="25"/>
      <c r="Z43" s="32"/>
      <c r="AA43" s="31"/>
      <c r="AB43" s="469" t="str">
        <f>IF('入力フォーム （小学生BFS）'!J114=2,"ﾚ","")</f>
        <v/>
      </c>
      <c r="AC43" s="469"/>
      <c r="AE43" s="25" t="s">
        <v>50</v>
      </c>
      <c r="AG43" s="25"/>
      <c r="AH43" s="25"/>
      <c r="AI43" s="25"/>
      <c r="AJ43" s="25"/>
      <c r="AK43" s="25"/>
      <c r="AL43" s="25"/>
      <c r="AM43" s="25"/>
      <c r="AN43" s="202" t="str">
        <f>IF(入力フォーム!J138="","",IF(AND(入力フォーム!J131=1,入力フォーム!J138=1),"インターネット販売を希望します",IF(AND(入力フォーム!J131=1,入力フォーム!J138=2),"インターネット販売を希望しません")))</f>
        <v/>
      </c>
      <c r="AO43" s="31"/>
      <c r="AQ43" s="25"/>
      <c r="AR43" s="25"/>
      <c r="AS43" s="25"/>
      <c r="AT43" s="25"/>
      <c r="AU43" s="25"/>
      <c r="BF43" s="33"/>
    </row>
    <row r="44" spans="3:58" s="15" customFormat="1" ht="12.75" customHeight="1">
      <c r="C44" s="27"/>
      <c r="D44" s="15" t="s">
        <v>896</v>
      </c>
      <c r="BF44" s="33"/>
    </row>
    <row r="45" spans="3:58" s="15" customFormat="1" ht="12.75" customHeight="1">
      <c r="C45" s="27"/>
      <c r="Q45" s="469" t="str">
        <f>IF('入力フォーム （小学生BFS）'!J128=1,"ﾚ","")</f>
        <v/>
      </c>
      <c r="R45" s="469"/>
      <c r="T45" s="25" t="s">
        <v>51</v>
      </c>
      <c r="V45" s="32"/>
      <c r="W45" s="32"/>
      <c r="Y45" s="25"/>
      <c r="Z45" s="25"/>
      <c r="AA45" s="25"/>
      <c r="AB45" s="469" t="str">
        <f>IF('入力フォーム （小学生BFS）'!J128=2,"ﾚ","")</f>
        <v/>
      </c>
      <c r="AC45" s="469"/>
      <c r="AE45" s="25" t="s">
        <v>50</v>
      </c>
      <c r="AF45" s="25"/>
      <c r="AG45" s="25"/>
      <c r="AH45" s="25"/>
      <c r="AI45" s="25"/>
      <c r="AJ45" s="32"/>
      <c r="AK45" s="32"/>
      <c r="AM45" s="25"/>
      <c r="AN45" s="25"/>
      <c r="AO45" s="25"/>
      <c r="AP45" s="25"/>
      <c r="AQ45" s="25"/>
      <c r="AR45" s="25"/>
      <c r="AS45" s="25"/>
      <c r="AT45" s="25"/>
      <c r="AU45" s="25"/>
      <c r="BF45" s="33"/>
    </row>
    <row r="46" spans="3:58" s="15" customFormat="1" ht="7.5" customHeight="1">
      <c r="C46" s="34"/>
      <c r="D46" s="35"/>
      <c r="E46" s="35"/>
      <c r="F46" s="35"/>
      <c r="G46" s="35"/>
      <c r="H46" s="35"/>
      <c r="I46" s="35"/>
      <c r="J46" s="35"/>
      <c r="K46" s="35"/>
      <c r="L46" s="35"/>
      <c r="M46" s="35"/>
      <c r="N46" s="35"/>
      <c r="O46" s="35"/>
      <c r="P46" s="35"/>
      <c r="Q46" s="35"/>
      <c r="R46" s="35"/>
      <c r="S46" s="35"/>
      <c r="T46" s="35"/>
      <c r="U46" s="35"/>
      <c r="V46" s="35"/>
      <c r="W46" s="35"/>
      <c r="X46" s="35"/>
      <c r="Y46" s="35"/>
      <c r="Z46" s="35"/>
      <c r="AA46" s="35"/>
      <c r="AB46" s="35"/>
      <c r="AC46" s="35"/>
      <c r="AD46" s="35"/>
      <c r="AE46" s="35"/>
      <c r="AF46" s="35"/>
      <c r="AG46" s="35"/>
      <c r="AH46" s="35"/>
      <c r="AI46" s="35"/>
      <c r="AJ46" s="35"/>
      <c r="AK46" s="35"/>
      <c r="AL46" s="35"/>
      <c r="AM46" s="35"/>
      <c r="AN46" s="35"/>
      <c r="AO46" s="35"/>
      <c r="AP46" s="35"/>
      <c r="AQ46" s="35"/>
      <c r="AR46" s="35"/>
      <c r="AS46" s="35"/>
      <c r="AT46" s="35"/>
      <c r="AU46" s="35"/>
      <c r="AV46" s="35"/>
      <c r="AW46" s="35"/>
      <c r="AX46" s="35"/>
      <c r="AY46" s="35"/>
      <c r="AZ46" s="35"/>
      <c r="BA46" s="35"/>
      <c r="BB46" s="35"/>
      <c r="BC46" s="35"/>
      <c r="BD46" s="35"/>
      <c r="BE46" s="35"/>
      <c r="BF46" s="36"/>
    </row>
    <row r="47" spans="3:58" s="15" customFormat="1" ht="11"/>
    <row r="48" spans="3:58" s="15" customFormat="1" ht="12" customHeight="1">
      <c r="C48" s="451" t="s">
        <v>569</v>
      </c>
      <c r="D48" s="451"/>
      <c r="E48" s="451"/>
      <c r="F48" s="451"/>
      <c r="G48" s="451"/>
      <c r="H48" s="451"/>
      <c r="I48" s="451"/>
      <c r="J48" s="451"/>
      <c r="K48" s="451"/>
      <c r="L48" s="452" t="str">
        <f>IF(入力フォーム!J178="","",入力フォーム!J178)</f>
        <v/>
      </c>
      <c r="M48" s="452"/>
      <c r="N48" s="452"/>
      <c r="O48" s="453" t="s">
        <v>567</v>
      </c>
      <c r="P48" s="453"/>
      <c r="Q48" s="453"/>
      <c r="R48" s="453"/>
      <c r="S48" s="453"/>
      <c r="T48" s="453"/>
      <c r="U48" s="453"/>
      <c r="V48" s="453"/>
      <c r="W48" s="453"/>
      <c r="X48" s="453"/>
      <c r="Y48" s="453"/>
      <c r="Z48" s="453"/>
      <c r="AA48" s="453"/>
      <c r="AB48" s="453"/>
      <c r="AC48" s="453"/>
      <c r="AD48" s="453"/>
      <c r="AE48" s="453"/>
      <c r="AF48" s="453"/>
      <c r="AG48" s="453"/>
    </row>
    <row r="49" spans="1:59" s="15" customFormat="1" ht="12.75" customHeight="1">
      <c r="C49" s="456" t="s">
        <v>115</v>
      </c>
      <c r="D49" s="456"/>
      <c r="E49" s="456"/>
      <c r="F49" s="456"/>
      <c r="G49" s="456"/>
      <c r="H49" s="456"/>
      <c r="I49" s="456"/>
      <c r="J49" s="456"/>
      <c r="K49" s="456"/>
      <c r="L49" s="456"/>
      <c r="M49" s="456"/>
      <c r="N49" s="456"/>
      <c r="O49" s="456"/>
      <c r="P49" s="456"/>
      <c r="Q49" s="456"/>
      <c r="R49" s="456"/>
      <c r="S49" s="456"/>
      <c r="T49" s="456"/>
      <c r="U49" s="456"/>
      <c r="V49" s="456"/>
      <c r="W49" s="456"/>
      <c r="X49" s="456"/>
      <c r="Y49" s="456"/>
      <c r="Z49" s="456"/>
      <c r="AA49" s="456"/>
      <c r="AB49" s="456"/>
      <c r="AC49" s="456"/>
      <c r="AD49" s="456"/>
      <c r="AE49" s="456"/>
      <c r="AF49" s="456"/>
      <c r="AG49" s="456"/>
      <c r="AH49" s="456"/>
      <c r="AI49" s="456"/>
      <c r="AJ49" s="456"/>
      <c r="AK49" s="456"/>
      <c r="AL49" s="456"/>
      <c r="AO49" s="440" t="s">
        <v>564</v>
      </c>
      <c r="AP49" s="440"/>
      <c r="AQ49" s="440"/>
      <c r="AR49" s="492">
        <f>IF(入力フォーム!E176="","",入力フォーム!E176)</f>
        <v>7</v>
      </c>
      <c r="AS49" s="492"/>
      <c r="AT49" s="440" t="s">
        <v>28</v>
      </c>
      <c r="AU49" s="440"/>
      <c r="AV49" s="492">
        <f>IF(入力フォーム!G176="","",入力フォーム!G176)</f>
        <v>6</v>
      </c>
      <c r="AW49" s="492"/>
      <c r="AX49" s="440" t="s">
        <v>52</v>
      </c>
      <c r="AY49" s="440"/>
      <c r="AZ49" s="492">
        <f>IF(入力フォーム!I176="","",入力フォーム!I176)</f>
        <v>24</v>
      </c>
      <c r="BA49" s="492"/>
      <c r="BB49" s="492"/>
      <c r="BC49" s="456" t="s">
        <v>30</v>
      </c>
      <c r="BD49" s="456"/>
      <c r="BE49" s="456"/>
      <c r="BF49" s="456"/>
    </row>
    <row r="50" spans="1:59" s="15" customFormat="1" ht="4.5" customHeight="1"/>
    <row r="51" spans="1:59" s="15" customFormat="1" ht="21.75" customHeight="1">
      <c r="E51" s="484" t="s">
        <v>53</v>
      </c>
      <c r="F51" s="484"/>
      <c r="G51" s="484"/>
      <c r="H51" s="484"/>
      <c r="I51" s="484"/>
      <c r="J51" s="484"/>
      <c r="K51" s="484"/>
      <c r="L51" s="484"/>
      <c r="M51" s="485" t="str">
        <f>IF('入力フォーム （小学生BFS）'!B9="","",'入力フォーム （小学生BFS）'!B9)</f>
        <v/>
      </c>
      <c r="N51" s="485"/>
      <c r="O51" s="485"/>
      <c r="P51" s="485"/>
      <c r="Q51" s="485"/>
      <c r="R51" s="485"/>
      <c r="S51" s="485"/>
      <c r="T51" s="485"/>
      <c r="U51" s="485"/>
      <c r="V51" s="485"/>
      <c r="W51" s="485"/>
      <c r="X51" s="485"/>
      <c r="Y51" s="485"/>
      <c r="Z51" s="485"/>
      <c r="AA51" s="485"/>
      <c r="AB51" s="485"/>
      <c r="AC51" s="485"/>
      <c r="AD51" s="485"/>
      <c r="AE51" s="485"/>
      <c r="AF51" s="485"/>
      <c r="AG51" s="485"/>
      <c r="AH51" s="485"/>
      <c r="AI51" s="485"/>
      <c r="AJ51" s="485"/>
      <c r="AK51" s="485"/>
      <c r="AL51" s="485"/>
      <c r="AM51" s="485"/>
      <c r="AN51" s="485"/>
      <c r="AO51" s="35"/>
      <c r="AP51" s="35"/>
      <c r="AQ51" s="35"/>
    </row>
    <row r="52" spans="1:59" s="15" customFormat="1" ht="21.75" customHeight="1">
      <c r="E52" s="484" t="s">
        <v>54</v>
      </c>
      <c r="F52" s="484"/>
      <c r="G52" s="484"/>
      <c r="H52" s="484"/>
      <c r="I52" s="484"/>
      <c r="J52" s="484"/>
      <c r="K52" s="484"/>
      <c r="L52" s="484"/>
      <c r="M52" s="493" t="str">
        <f>IF('入力フォーム （小学生BFS）'!C136="","",'入力フォーム （小学生BFS）'!C136)</f>
        <v/>
      </c>
      <c r="N52" s="493"/>
      <c r="O52" s="493"/>
      <c r="P52" s="493"/>
      <c r="Q52" s="493"/>
      <c r="R52" s="493"/>
      <c r="S52" s="493"/>
      <c r="T52" s="493"/>
      <c r="U52" s="493"/>
      <c r="V52" s="493"/>
      <c r="W52" s="493"/>
      <c r="X52" s="493"/>
      <c r="Y52" s="493"/>
      <c r="Z52" s="493"/>
      <c r="AA52" s="493"/>
      <c r="AB52" s="493"/>
      <c r="AC52" s="493"/>
      <c r="AD52" s="493"/>
      <c r="AE52" s="493"/>
      <c r="AF52" s="493"/>
      <c r="AG52" s="493"/>
      <c r="AH52" s="493"/>
      <c r="AI52" s="493"/>
      <c r="AJ52" s="493"/>
      <c r="AK52" s="493"/>
      <c r="AL52" s="493"/>
      <c r="AM52" s="493"/>
      <c r="AN52" s="493"/>
      <c r="AO52" s="468" t="s">
        <v>55</v>
      </c>
      <c r="AP52" s="468"/>
      <c r="AQ52" s="468"/>
    </row>
    <row r="53" spans="1:59" s="15" customFormat="1" ht="21.75" customHeight="1">
      <c r="E53" s="484" t="s">
        <v>56</v>
      </c>
      <c r="F53" s="484"/>
      <c r="G53" s="484"/>
      <c r="H53" s="484"/>
      <c r="I53" s="484"/>
      <c r="J53" s="484"/>
      <c r="K53" s="484"/>
      <c r="L53" s="484"/>
      <c r="M53" s="493" t="str">
        <f>IF('入力フォーム （小学生BFS）'!C139="","",'入力フォーム （小学生BFS）'!C139)</f>
        <v/>
      </c>
      <c r="N53" s="493"/>
      <c r="O53" s="493"/>
      <c r="P53" s="493"/>
      <c r="Q53" s="493"/>
      <c r="R53" s="493"/>
      <c r="S53" s="493"/>
      <c r="T53" s="493"/>
      <c r="U53" s="493"/>
      <c r="V53" s="493"/>
      <c r="W53" s="493"/>
      <c r="X53" s="493"/>
      <c r="Y53" s="493"/>
      <c r="Z53" s="493"/>
      <c r="AA53" s="493"/>
      <c r="AB53" s="493"/>
      <c r="AC53" s="493"/>
      <c r="AD53" s="493"/>
      <c r="AE53" s="507" t="s">
        <v>57</v>
      </c>
      <c r="AF53" s="507"/>
    </row>
    <row r="54" spans="1:59" s="15" customFormat="1" ht="21.75" customHeight="1">
      <c r="E54" s="484" t="s">
        <v>58</v>
      </c>
      <c r="F54" s="484"/>
      <c r="G54" s="484"/>
      <c r="H54" s="484"/>
      <c r="I54" s="484"/>
      <c r="J54" s="484"/>
      <c r="K54" s="484"/>
      <c r="L54" s="484"/>
      <c r="M54" s="467" t="s">
        <v>59</v>
      </c>
      <c r="N54" s="467"/>
      <c r="O54" s="467"/>
      <c r="P54" s="467"/>
      <c r="Q54" s="467"/>
      <c r="R54" s="467"/>
      <c r="S54" s="467"/>
      <c r="T54" s="502" t="s">
        <v>144</v>
      </c>
      <c r="U54" s="502"/>
      <c r="V54" s="503" t="str">
        <f>IF('入力フォーム （小学生BFS）'!C137="","",'入力フォーム （小学生BFS）'!C137)</f>
        <v/>
      </c>
      <c r="W54" s="503"/>
      <c r="X54" s="503"/>
      <c r="Y54" s="503"/>
      <c r="Z54" s="503"/>
      <c r="AA54" s="503"/>
      <c r="AB54" s="500" t="s">
        <v>145</v>
      </c>
      <c r="AC54" s="500"/>
      <c r="AD54" s="504" t="str">
        <f>IF('入力フォーム （小学生BFS）'!E137="","",'入力フォーム （小学生BFS）'!E137)</f>
        <v/>
      </c>
      <c r="AE54" s="504"/>
      <c r="AF54" s="504"/>
      <c r="AG54" s="504"/>
      <c r="AH54" s="504"/>
      <c r="AI54" s="504"/>
      <c r="AJ54" s="504"/>
      <c r="AK54" s="504"/>
      <c r="AL54" s="504"/>
      <c r="AM54" s="504"/>
      <c r="AN54" s="504"/>
      <c r="AO54" s="504"/>
      <c r="AP54" s="504"/>
      <c r="AQ54" s="504"/>
      <c r="AR54" s="504"/>
      <c r="AS54" s="504"/>
      <c r="AT54" s="504"/>
      <c r="AU54" s="504"/>
      <c r="AV54" s="504"/>
    </row>
    <row r="55" spans="1:59" s="15" customFormat="1" ht="21.75" customHeight="1">
      <c r="M55" s="505" t="s">
        <v>60</v>
      </c>
      <c r="N55" s="505"/>
      <c r="O55" s="505"/>
      <c r="P55" s="505"/>
      <c r="Q55" s="506" t="str">
        <f>IF('入力フォーム （小学生BFS）'!C138="","",'入力フォーム （小学生BFS）'!C138)</f>
        <v/>
      </c>
      <c r="R55" s="506"/>
      <c r="S55" s="506"/>
      <c r="T55" s="506"/>
      <c r="U55" s="506"/>
      <c r="V55" s="506"/>
      <c r="W55" s="506"/>
      <c r="X55" s="506"/>
      <c r="Y55" s="506"/>
      <c r="Z55" s="506"/>
      <c r="AA55" s="506"/>
      <c r="AB55" s="506"/>
      <c r="AC55" s="506"/>
      <c r="AD55" s="506"/>
      <c r="AE55" s="506"/>
      <c r="AF55" s="506"/>
      <c r="AG55" s="506"/>
      <c r="AH55" s="506"/>
      <c r="AI55" s="506"/>
      <c r="AJ55" s="506"/>
      <c r="AK55" s="506"/>
      <c r="AL55" s="506"/>
      <c r="AM55" s="506"/>
      <c r="AN55" s="506"/>
      <c r="AO55" s="506"/>
      <c r="AP55" s="506"/>
      <c r="AQ55" s="506"/>
      <c r="AR55" s="506"/>
      <c r="AS55" s="506"/>
      <c r="AT55" s="506"/>
      <c r="AU55" s="506"/>
      <c r="AV55" s="506"/>
      <c r="AW55" s="506"/>
      <c r="AX55" s="506"/>
      <c r="AY55" s="506"/>
      <c r="AZ55" s="506"/>
    </row>
    <row r="56" spans="1:59" s="15" customFormat="1" ht="21.75" customHeight="1">
      <c r="M56" s="467" t="s">
        <v>61</v>
      </c>
      <c r="N56" s="467"/>
      <c r="O56" s="467"/>
      <c r="P56" s="467"/>
      <c r="Q56" s="467"/>
      <c r="R56" s="467"/>
      <c r="S56" s="467"/>
      <c r="T56" s="502" t="s">
        <v>146</v>
      </c>
      <c r="U56" s="502"/>
      <c r="V56" s="503" t="str">
        <f>IF('入力フォーム （小学生BFS）'!C140="","",'入力フォーム （小学生BFS）'!C140)</f>
        <v/>
      </c>
      <c r="W56" s="503"/>
      <c r="X56" s="503"/>
      <c r="Y56" s="503"/>
      <c r="Z56" s="503"/>
      <c r="AA56" s="503"/>
      <c r="AB56" s="500" t="s">
        <v>147</v>
      </c>
      <c r="AC56" s="500"/>
      <c r="AD56" s="504" t="str">
        <f>IF('入力フォーム （小学生BFS）'!E140="","",'入力フォーム （小学生BFS）'!E140)</f>
        <v/>
      </c>
      <c r="AE56" s="504"/>
      <c r="AF56" s="504"/>
      <c r="AG56" s="504"/>
      <c r="AH56" s="504"/>
      <c r="AI56" s="504"/>
      <c r="AJ56" s="504"/>
      <c r="AK56" s="504"/>
      <c r="AL56" s="504"/>
      <c r="AM56" s="504"/>
      <c r="AN56" s="504"/>
      <c r="AO56" s="504"/>
      <c r="AP56" s="504"/>
      <c r="AQ56" s="504"/>
      <c r="AR56" s="504"/>
      <c r="AS56" s="504"/>
      <c r="AT56" s="504"/>
      <c r="AU56" s="504"/>
      <c r="AV56" s="504"/>
    </row>
    <row r="57" spans="1:59" s="15" customFormat="1" ht="21.75" customHeight="1">
      <c r="M57" s="505" t="s">
        <v>60</v>
      </c>
      <c r="N57" s="505"/>
      <c r="O57" s="505"/>
      <c r="P57" s="505"/>
      <c r="Q57" s="506" t="str">
        <f>IF('入力フォーム （小学生BFS）'!C141="","",'入力フォーム （小学生BFS）'!C141)</f>
        <v/>
      </c>
      <c r="R57" s="506"/>
      <c r="S57" s="506"/>
      <c r="T57" s="506"/>
      <c r="U57" s="506"/>
      <c r="V57" s="506"/>
      <c r="W57" s="506"/>
      <c r="X57" s="506"/>
      <c r="Y57" s="506"/>
      <c r="Z57" s="506"/>
      <c r="AA57" s="506"/>
      <c r="AB57" s="506"/>
      <c r="AC57" s="506"/>
      <c r="AD57" s="506"/>
      <c r="AE57" s="506"/>
      <c r="AF57" s="506"/>
      <c r="AG57" s="506"/>
      <c r="AH57" s="506"/>
      <c r="AI57" s="506"/>
      <c r="AJ57" s="506"/>
      <c r="AK57" s="506"/>
      <c r="AL57" s="506"/>
      <c r="AM57" s="506"/>
      <c r="AN57" s="506"/>
      <c r="AO57" s="506"/>
      <c r="AP57" s="506"/>
      <c r="AQ57" s="506"/>
      <c r="AR57" s="506"/>
      <c r="AS57" s="506"/>
      <c r="AT57" s="506"/>
      <c r="AU57" s="506"/>
      <c r="AV57" s="506"/>
      <c r="AW57" s="506"/>
      <c r="AX57" s="506"/>
      <c r="AY57" s="506"/>
      <c r="AZ57" s="506"/>
    </row>
    <row r="58" spans="1:59" s="15" customFormat="1" ht="26.25" customHeight="1">
      <c r="M58" s="499" t="s">
        <v>62</v>
      </c>
      <c r="N58" s="499"/>
      <c r="O58" s="499"/>
      <c r="P58" s="499"/>
      <c r="Q58" s="499"/>
      <c r="R58" s="499"/>
      <c r="S58" s="499"/>
      <c r="T58" s="499"/>
      <c r="U58" s="499"/>
      <c r="V58" s="499"/>
      <c r="W58" s="499"/>
      <c r="X58" s="499"/>
      <c r="Y58" s="499"/>
      <c r="Z58" s="499"/>
      <c r="AA58" s="499"/>
      <c r="AB58" s="500" t="s">
        <v>148</v>
      </c>
      <c r="AC58" s="500"/>
      <c r="AD58" s="501" t="str">
        <f>IF('入力フォーム （小学生BFS）'!D142="","",'入力フォーム （小学生BFS）'!D142)</f>
        <v/>
      </c>
      <c r="AE58" s="501"/>
      <c r="AF58" s="501"/>
      <c r="AG58" s="501"/>
      <c r="AH58" s="501"/>
      <c r="AI58" s="501"/>
      <c r="AJ58" s="501"/>
      <c r="AK58" s="501"/>
      <c r="AL58" s="501"/>
      <c r="AM58" s="501"/>
      <c r="AN58" s="501"/>
      <c r="AO58" s="501"/>
      <c r="AP58" s="501"/>
      <c r="AQ58" s="501"/>
      <c r="AR58" s="501"/>
      <c r="AS58" s="501"/>
      <c r="AT58" s="501"/>
      <c r="AU58" s="501"/>
      <c r="AV58" s="501"/>
      <c r="AW58" s="37"/>
      <c r="AX58" s="37"/>
      <c r="AY58" s="37"/>
      <c r="AZ58" s="37"/>
    </row>
    <row r="59" spans="1:59" ht="13.5" customHeight="1"/>
    <row r="60" spans="1:59" ht="14.25" customHeight="1">
      <c r="A60" s="398" t="str">
        <f>"エントリー料"&amp;TEXT('入力フォーム （小学生BFS）'!B32,"#,##0円")&amp;"＋登録料(1,000円×"&amp;'入力フォーム （小学生BFS）'!C31&amp;"名)"&amp;TEXT('入力フォーム （小学生BFS）'!C32,"#,##0円")&amp;"＋登録外(800円×"&amp;'入力フォーム （小学生BFS）'!D31&amp;"名)"&amp;TEXT('入力フォーム （小学生BFS）'!D32,"#,##0円")&amp;"＝"&amp;TEXT(入力フォーム!E42,"#,##0円")</f>
        <v>エントリー料10,000円＋登録料(1,000円×0名)0円＋登録外(800円×0名)0円＝0円</v>
      </c>
      <c r="B60" s="398"/>
      <c r="C60" s="398"/>
      <c r="D60" s="398"/>
      <c r="E60" s="398"/>
      <c r="F60" s="398"/>
      <c r="G60" s="398"/>
      <c r="H60" s="398"/>
      <c r="I60" s="398"/>
      <c r="J60" s="398"/>
      <c r="K60" s="398"/>
      <c r="L60" s="398"/>
      <c r="M60" s="398"/>
      <c r="N60" s="398"/>
      <c r="O60" s="398"/>
      <c r="P60" s="398"/>
      <c r="Q60" s="398"/>
      <c r="R60" s="398"/>
      <c r="S60" s="398"/>
      <c r="T60" s="398"/>
      <c r="U60" s="398"/>
      <c r="V60" s="398"/>
      <c r="W60" s="398"/>
      <c r="X60" s="398"/>
      <c r="Y60" s="398"/>
      <c r="Z60" s="398"/>
      <c r="AA60" s="398"/>
      <c r="AB60" s="398"/>
      <c r="AC60" s="398"/>
      <c r="AD60" s="398"/>
      <c r="AE60" s="398"/>
      <c r="AF60" s="398"/>
      <c r="AG60" s="398"/>
      <c r="AH60" s="398"/>
      <c r="AI60" s="398"/>
      <c r="AJ60" s="398"/>
      <c r="AK60" s="398"/>
      <c r="AL60" s="398"/>
      <c r="AM60" s="398"/>
      <c r="AN60" s="398"/>
      <c r="AO60" s="398"/>
      <c r="AP60" s="398"/>
      <c r="AQ60" s="398"/>
      <c r="AR60" s="398"/>
      <c r="AS60" s="398"/>
      <c r="AT60" s="398"/>
      <c r="AU60" s="398"/>
      <c r="AV60" s="398"/>
      <c r="AW60" s="398"/>
      <c r="AX60" s="398"/>
      <c r="AY60" s="398"/>
      <c r="AZ60" s="398"/>
      <c r="BA60" s="398"/>
      <c r="BB60" s="398"/>
      <c r="BC60" s="398"/>
      <c r="BD60" s="398"/>
      <c r="BE60" s="398"/>
      <c r="BF60" s="398"/>
      <c r="BG60" s="398"/>
    </row>
    <row r="159" spans="5:5" ht="0" hidden="1" customHeight="1">
      <c r="E159" s="2">
        <v>28</v>
      </c>
    </row>
  </sheetData>
  <sheetProtection algorithmName="SHA-512" hashValue="X2PFvtD7j/Gk890LYFIoOHEIf/EEr65ET5kTzJY//Gtgn+aV91IB+sqTtO/AH1lJQEQBtiY97vb3xsXl0++QfA==" saltValue="/aG10QOguKePgvNE0Pr8Bg==" spinCount="100000" sheet="1" objects="1" scenarios="1"/>
  <mergeCells count="209">
    <mergeCell ref="C23:F36"/>
    <mergeCell ref="G23:K26"/>
    <mergeCell ref="L23:Q23"/>
    <mergeCell ref="R23:AW23"/>
    <mergeCell ref="G27:K31"/>
    <mergeCell ref="L27:AR27"/>
    <mergeCell ref="AS27:AW27"/>
    <mergeCell ref="AZ38:BF38"/>
    <mergeCell ref="Q40:R40"/>
    <mergeCell ref="G39:AQ39"/>
    <mergeCell ref="G40:P40"/>
    <mergeCell ref="S40:AG40"/>
    <mergeCell ref="L28:AR28"/>
    <mergeCell ref="AS30:AW30"/>
    <mergeCell ref="AJ34:AN35"/>
    <mergeCell ref="AS28:AW28"/>
    <mergeCell ref="AX27:AZ27"/>
    <mergeCell ref="BA27:BB27"/>
    <mergeCell ref="BC27:BD27"/>
    <mergeCell ref="L24:Q25"/>
    <mergeCell ref="AX29:AZ29"/>
    <mergeCell ref="BA29:BB29"/>
    <mergeCell ref="AX30:AZ30"/>
    <mergeCell ref="BA30:BB30"/>
    <mergeCell ref="BC30:BD30"/>
    <mergeCell ref="L31:AR31"/>
    <mergeCell ref="AS31:AW31"/>
    <mergeCell ref="AX31:AZ31"/>
    <mergeCell ref="BA31:BB31"/>
    <mergeCell ref="G36:K36"/>
    <mergeCell ref="L36:Q36"/>
    <mergeCell ref="R36:AI36"/>
    <mergeCell ref="R34:AI34"/>
    <mergeCell ref="AO32:BF33"/>
    <mergeCell ref="AO34:BF35"/>
    <mergeCell ref="AJ36:AN36"/>
    <mergeCell ref="AO36:BF36"/>
    <mergeCell ref="L34:Q34"/>
    <mergeCell ref="L35:Q35"/>
    <mergeCell ref="R35:AI35"/>
    <mergeCell ref="L33:Q33"/>
    <mergeCell ref="R33:AI33"/>
    <mergeCell ref="BE31:BF31"/>
    <mergeCell ref="G32:K33"/>
    <mergeCell ref="L32:Q32"/>
    <mergeCell ref="R32:AI32"/>
    <mergeCell ref="AJ32:AN33"/>
    <mergeCell ref="G34:K35"/>
    <mergeCell ref="L19:Q19"/>
    <mergeCell ref="R19:AI19"/>
    <mergeCell ref="AJ20:AN21"/>
    <mergeCell ref="BE30:BF30"/>
    <mergeCell ref="BC29:BD29"/>
    <mergeCell ref="M58:AA58"/>
    <mergeCell ref="AB58:AC58"/>
    <mergeCell ref="AD58:AV58"/>
    <mergeCell ref="M56:S56"/>
    <mergeCell ref="T56:U56"/>
    <mergeCell ref="V56:AA56"/>
    <mergeCell ref="AB56:AC56"/>
    <mergeCell ref="T54:U54"/>
    <mergeCell ref="V54:AA54"/>
    <mergeCell ref="AD56:AV56"/>
    <mergeCell ref="M57:P57"/>
    <mergeCell ref="Q57:AZ57"/>
    <mergeCell ref="AB54:AC54"/>
    <mergeCell ref="AD54:AV54"/>
    <mergeCell ref="M55:P55"/>
    <mergeCell ref="Q55:AZ55"/>
    <mergeCell ref="E53:L53"/>
    <mergeCell ref="M53:AD53"/>
    <mergeCell ref="AE53:AF53"/>
    <mergeCell ref="E52:L52"/>
    <mergeCell ref="M52:AN52"/>
    <mergeCell ref="AV49:AW49"/>
    <mergeCell ref="D43:O43"/>
    <mergeCell ref="AB43:AC43"/>
    <mergeCell ref="L30:AR30"/>
    <mergeCell ref="BC31:BD31"/>
    <mergeCell ref="C2:BF2"/>
    <mergeCell ref="C3:BF3"/>
    <mergeCell ref="G18:K19"/>
    <mergeCell ref="L16:AR16"/>
    <mergeCell ref="G20:K21"/>
    <mergeCell ref="G22:K22"/>
    <mergeCell ref="AX14:AZ14"/>
    <mergeCell ref="BA14:BB14"/>
    <mergeCell ref="BC14:BD14"/>
    <mergeCell ref="AX9:BF10"/>
    <mergeCell ref="L10:Q11"/>
    <mergeCell ref="R10:AW11"/>
    <mergeCell ref="AX11:AZ12"/>
    <mergeCell ref="BA11:BB12"/>
    <mergeCell ref="BC11:BD12"/>
    <mergeCell ref="BE11:BF12"/>
    <mergeCell ref="L12:Q12"/>
    <mergeCell ref="E51:L51"/>
    <mergeCell ref="M51:AN51"/>
    <mergeCell ref="Q45:R45"/>
    <mergeCell ref="AB45:AC45"/>
    <mergeCell ref="D42:BF42"/>
    <mergeCell ref="R24:AW25"/>
    <mergeCell ref="AX25:AZ26"/>
    <mergeCell ref="BA25:BB26"/>
    <mergeCell ref="BC25:BD26"/>
    <mergeCell ref="BE25:BF26"/>
    <mergeCell ref="L26:Q26"/>
    <mergeCell ref="R26:AW26"/>
    <mergeCell ref="L29:AR29"/>
    <mergeCell ref="AX28:AZ28"/>
    <mergeCell ref="BA28:BB28"/>
    <mergeCell ref="BC28:BD28"/>
    <mergeCell ref="BE28:BF28"/>
    <mergeCell ref="BC49:BF49"/>
    <mergeCell ref="AZ49:BB49"/>
    <mergeCell ref="AO49:AQ49"/>
    <mergeCell ref="AR49:AS49"/>
    <mergeCell ref="AT49:AU49"/>
    <mergeCell ref="C49:AL49"/>
    <mergeCell ref="AX38:AY38"/>
    <mergeCell ref="M54:S54"/>
    <mergeCell ref="AO52:AQ52"/>
    <mergeCell ref="Q43:R43"/>
    <mergeCell ref="R12:AW12"/>
    <mergeCell ref="L9:Q9"/>
    <mergeCell ref="BE17:BF17"/>
    <mergeCell ref="AO18:BF19"/>
    <mergeCell ref="L17:AR17"/>
    <mergeCell ref="AS17:AW17"/>
    <mergeCell ref="AX17:AZ17"/>
    <mergeCell ref="BA17:BB17"/>
    <mergeCell ref="AJ22:AN22"/>
    <mergeCell ref="AO22:BF22"/>
    <mergeCell ref="L20:Q20"/>
    <mergeCell ref="L21:Q21"/>
    <mergeCell ref="R21:AI21"/>
    <mergeCell ref="L22:Q22"/>
    <mergeCell ref="R22:AI22"/>
    <mergeCell ref="R20:AI20"/>
    <mergeCell ref="L15:AR15"/>
    <mergeCell ref="L18:Q18"/>
    <mergeCell ref="R18:AI18"/>
    <mergeCell ref="AJ18:AN19"/>
    <mergeCell ref="E54:L54"/>
    <mergeCell ref="C48:K48"/>
    <mergeCell ref="L48:N48"/>
    <mergeCell ref="O48:AG48"/>
    <mergeCell ref="E39:F39"/>
    <mergeCell ref="E40:F40"/>
    <mergeCell ref="AX39:AY39"/>
    <mergeCell ref="AZ39:BF39"/>
    <mergeCell ref="AS37:AW40"/>
    <mergeCell ref="E38:F38"/>
    <mergeCell ref="G38:O38"/>
    <mergeCell ref="V37:W37"/>
    <mergeCell ref="X37:AI37"/>
    <mergeCell ref="AJ37:AK37"/>
    <mergeCell ref="S38:AC38"/>
    <mergeCell ref="Q38:R38"/>
    <mergeCell ref="AJ40:AK40"/>
    <mergeCell ref="C37:U37"/>
    <mergeCell ref="AX49:AY49"/>
    <mergeCell ref="BE29:BF29"/>
    <mergeCell ref="AS29:AW29"/>
    <mergeCell ref="AX13:AZ13"/>
    <mergeCell ref="BA13:BB13"/>
    <mergeCell ref="BC13:BD13"/>
    <mergeCell ref="BE13:BF13"/>
    <mergeCell ref="AS16:AW16"/>
    <mergeCell ref="AX16:AZ16"/>
    <mergeCell ref="BA16:BB16"/>
    <mergeCell ref="BC16:BD16"/>
    <mergeCell ref="BE16:BF16"/>
    <mergeCell ref="BC15:BD15"/>
    <mergeCell ref="BE15:BF15"/>
    <mergeCell ref="AS15:AW15"/>
    <mergeCell ref="AX15:AZ15"/>
    <mergeCell ref="BA15:BB15"/>
    <mergeCell ref="AS13:AW13"/>
    <mergeCell ref="AS14:AW14"/>
    <mergeCell ref="BC17:BD17"/>
    <mergeCell ref="BE14:BF14"/>
    <mergeCell ref="AO20:BF21"/>
    <mergeCell ref="AX23:BF24"/>
    <mergeCell ref="BE27:BF27"/>
    <mergeCell ref="A60:BG60"/>
    <mergeCell ref="R9:AW9"/>
    <mergeCell ref="AM4:BF4"/>
    <mergeCell ref="AP7:AQ8"/>
    <mergeCell ref="AR7:AW8"/>
    <mergeCell ref="AX7:BB8"/>
    <mergeCell ref="BD7:BF8"/>
    <mergeCell ref="C5:F5"/>
    <mergeCell ref="G5:AQ5"/>
    <mergeCell ref="AR5:AW6"/>
    <mergeCell ref="AX5:BF6"/>
    <mergeCell ref="C6:F6"/>
    <mergeCell ref="G6:AQ6"/>
    <mergeCell ref="C7:F7"/>
    <mergeCell ref="G7:AE7"/>
    <mergeCell ref="AF7:AJ8"/>
    <mergeCell ref="AK7:AO8"/>
    <mergeCell ref="C8:F8"/>
    <mergeCell ref="G8:AE8"/>
    <mergeCell ref="C9:F22"/>
    <mergeCell ref="G9:K12"/>
    <mergeCell ref="G13:K17"/>
    <mergeCell ref="L13:AR13"/>
    <mergeCell ref="L14:AR14"/>
  </mergeCells>
  <phoneticPr fontId="2"/>
  <pageMargins left="0.59055118110236227" right="0.59055118110236227" top="0.73" bottom="0.59055118110236227" header="0.51181102362204722" footer="0.51181102362204722"/>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BG158"/>
  <sheetViews>
    <sheetView topLeftCell="A13" zoomScaleNormal="100" workbookViewId="0">
      <selection activeCell="AX8" sqref="AX8:BC9"/>
    </sheetView>
  </sheetViews>
  <sheetFormatPr defaultColWidth="0" defaultRowHeight="0" customHeight="1" zeroHeight="1"/>
  <cols>
    <col min="1" max="6" width="1.90625" style="2" customWidth="1"/>
    <col min="7" max="9" width="2" style="2" customWidth="1"/>
    <col min="10" max="49" width="1.453125" style="2" customWidth="1"/>
    <col min="50" max="55" width="1.26953125" style="2" customWidth="1"/>
    <col min="56" max="56" width="1.453125" style="2" customWidth="1"/>
    <col min="57" max="58" width="1.26953125" style="2" customWidth="1"/>
    <col min="59" max="59" width="1.7265625" style="2" customWidth="1"/>
    <col min="60" max="16384" width="8" style="2" hidden="1"/>
  </cols>
  <sheetData>
    <row r="1" spans="3:59" ht="11.25" customHeight="1"/>
    <row r="2" spans="3:59" ht="16.5">
      <c r="C2" s="300" t="s">
        <v>72</v>
      </c>
      <c r="D2" s="300"/>
      <c r="E2" s="300"/>
      <c r="F2" s="300"/>
      <c r="G2" s="300"/>
      <c r="H2" s="300"/>
      <c r="I2" s="300"/>
      <c r="J2" s="300"/>
      <c r="K2" s="300"/>
      <c r="L2" s="300"/>
      <c r="M2" s="300"/>
      <c r="N2" s="300"/>
      <c r="O2" s="300"/>
      <c r="P2" s="300"/>
      <c r="Q2" s="300"/>
      <c r="R2" s="300"/>
      <c r="S2" s="300"/>
      <c r="T2" s="300"/>
      <c r="U2" s="300"/>
      <c r="V2" s="300"/>
      <c r="W2" s="300"/>
      <c r="X2" s="300"/>
      <c r="Y2" s="300"/>
      <c r="Z2" s="300"/>
      <c r="AA2" s="300"/>
      <c r="AB2" s="300"/>
      <c r="AC2" s="300"/>
      <c r="AD2" s="300"/>
      <c r="AE2" s="300"/>
      <c r="AF2" s="300"/>
      <c r="AG2" s="300"/>
      <c r="AH2" s="300"/>
      <c r="AI2" s="300"/>
      <c r="AJ2" s="300"/>
      <c r="AK2" s="300"/>
      <c r="AL2" s="300"/>
      <c r="AM2" s="300"/>
      <c r="AN2" s="300"/>
      <c r="AO2" s="300"/>
      <c r="AP2" s="300"/>
      <c r="AQ2" s="300"/>
      <c r="AR2" s="300"/>
      <c r="AS2" s="300"/>
      <c r="AT2" s="300"/>
      <c r="AU2" s="300"/>
      <c r="AV2" s="300"/>
      <c r="AW2" s="300"/>
      <c r="AX2" s="300"/>
      <c r="AY2" s="300"/>
      <c r="AZ2" s="300"/>
      <c r="BA2" s="300"/>
      <c r="BB2" s="300"/>
      <c r="BC2" s="300"/>
      <c r="BD2" s="300"/>
      <c r="BE2" s="300"/>
      <c r="BF2" s="300"/>
    </row>
    <row r="3" spans="3:59" ht="13">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496"/>
      <c r="AJ3" s="496"/>
      <c r="AK3" s="496"/>
      <c r="AL3" s="496"/>
      <c r="AM3" s="496"/>
      <c r="AN3" s="496"/>
      <c r="AO3" s="496"/>
      <c r="AP3" s="496"/>
      <c r="AQ3" s="496"/>
      <c r="AR3" s="496"/>
      <c r="AS3" s="496"/>
      <c r="AT3" s="496"/>
      <c r="AU3" s="496"/>
      <c r="AV3" s="496"/>
      <c r="AW3" s="496"/>
      <c r="AX3" s="496"/>
      <c r="AY3" s="496"/>
      <c r="AZ3" s="496"/>
      <c r="BA3" s="496"/>
      <c r="BB3" s="496"/>
      <c r="BC3" s="496"/>
      <c r="BD3" s="496"/>
      <c r="BE3" s="496"/>
      <c r="BF3" s="496"/>
    </row>
    <row r="4" spans="3:59" s="15" customFormat="1" ht="24.75" customHeight="1">
      <c r="C4" s="3"/>
      <c r="D4" s="3"/>
      <c r="E4" s="3"/>
      <c r="F4" s="3"/>
      <c r="G4" s="3"/>
      <c r="H4" s="3"/>
      <c r="I4" s="3"/>
      <c r="J4" s="3"/>
      <c r="K4" s="3"/>
      <c r="L4" s="3"/>
      <c r="M4" s="3"/>
      <c r="N4" s="3"/>
      <c r="O4" s="3"/>
      <c r="P4" s="3"/>
      <c r="Q4" s="3"/>
      <c r="R4" s="3"/>
      <c r="S4" s="3"/>
      <c r="T4" s="3"/>
      <c r="U4" s="3"/>
      <c r="V4" s="3"/>
      <c r="W4" s="3"/>
      <c r="X4" s="3"/>
      <c r="Y4" s="3"/>
      <c r="Z4" s="16"/>
      <c r="AA4" s="3"/>
      <c r="AB4" s="3"/>
      <c r="AC4" s="3"/>
      <c r="AD4" s="3"/>
      <c r="AE4" s="523" t="str">
        <f>IF(入力フォーム!J8=1,"申込用紙【小】のシートを印刷してください！",IF(入力フォーム!J13=2,"申込用紙【小編成部門】を印刷してください！",IF(入力フォーム!G8="","",入力フォーム!G8)))</f>
        <v/>
      </c>
      <c r="AF4" s="523"/>
      <c r="AG4" s="523"/>
      <c r="AH4" s="523"/>
      <c r="AI4" s="523"/>
      <c r="AJ4" s="523"/>
      <c r="AK4" s="523"/>
      <c r="AL4" s="523"/>
      <c r="AM4" s="523"/>
      <c r="AN4" s="523"/>
      <c r="AO4" s="523"/>
      <c r="AP4" s="523"/>
      <c r="AQ4" s="523"/>
      <c r="AR4" s="523"/>
      <c r="AS4" s="523"/>
      <c r="AT4" s="523"/>
      <c r="AU4" s="521"/>
      <c r="AV4" s="521"/>
      <c r="AW4" s="522" t="s">
        <v>111</v>
      </c>
      <c r="AX4" s="522"/>
      <c r="AY4" s="522"/>
      <c r="AZ4" s="522"/>
      <c r="BA4" s="522"/>
      <c r="BB4" s="522"/>
      <c r="BC4" s="522"/>
      <c r="BD4" s="522"/>
      <c r="BE4" s="522"/>
      <c r="BF4" s="522"/>
      <c r="BG4" s="17"/>
    </row>
    <row r="5" spans="3:59" s="15" customFormat="1" ht="17.25" customHeight="1">
      <c r="AM5" s="401" t="s">
        <v>897</v>
      </c>
      <c r="AN5" s="401"/>
      <c r="AO5" s="401"/>
      <c r="AP5" s="401"/>
      <c r="AQ5" s="401"/>
      <c r="AR5" s="401"/>
      <c r="AS5" s="401"/>
      <c r="AT5" s="401"/>
      <c r="AU5" s="401"/>
      <c r="AV5" s="401"/>
      <c r="AW5" s="401"/>
      <c r="AX5" s="401"/>
      <c r="AY5" s="401"/>
      <c r="AZ5" s="401"/>
      <c r="BA5" s="401"/>
      <c r="BB5" s="401"/>
      <c r="BC5" s="401"/>
      <c r="BD5" s="401"/>
      <c r="BE5" s="401"/>
      <c r="BF5" s="401"/>
    </row>
    <row r="6" spans="3:59" s="15" customFormat="1" ht="14.25" customHeight="1">
      <c r="C6" s="414" t="s">
        <v>74</v>
      </c>
      <c r="D6" s="415"/>
      <c r="E6" s="415"/>
      <c r="F6" s="416"/>
      <c r="G6" s="417" t="str">
        <f>IF(入力フォーム!J8=1,"申込用紙【小】を印刷してください！",IF(入力フォーム!J13=2,"申込用紙【小編成部門】のシートを印刷してください！",IF(入力フォーム!B19="","",入力フォーム!B19)))</f>
        <v/>
      </c>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8" t="s">
        <v>32</v>
      </c>
      <c r="AS6" s="418"/>
      <c r="AT6" s="418"/>
      <c r="AU6" s="418"/>
      <c r="AV6" s="418"/>
      <c r="AW6" s="418"/>
      <c r="AX6" s="420" t="s">
        <v>63</v>
      </c>
      <c r="AY6" s="420"/>
      <c r="AZ6" s="420"/>
      <c r="BA6" s="420"/>
      <c r="BB6" s="420"/>
      <c r="BC6" s="420"/>
      <c r="BD6" s="420"/>
      <c r="BE6" s="420"/>
      <c r="BF6" s="421"/>
    </row>
    <row r="7" spans="3:59" s="15" customFormat="1" ht="24.75" customHeight="1">
      <c r="C7" s="424" t="s">
        <v>33</v>
      </c>
      <c r="D7" s="425"/>
      <c r="E7" s="425"/>
      <c r="F7" s="406"/>
      <c r="G7" s="426" t="str">
        <f>IF(入力フォーム!J8=1,"申込用紙【小】のシートを印刷してください！",IF(入力フォーム!J13=2,"申込用紙【小編成部門】のシートを印刷してください！",IF(入力フォーム!B18="","",入力フォーム!B18)))</f>
        <v/>
      </c>
      <c r="H7" s="426"/>
      <c r="I7" s="426"/>
      <c r="J7" s="426"/>
      <c r="K7" s="426"/>
      <c r="L7" s="426"/>
      <c r="M7" s="426"/>
      <c r="N7" s="426"/>
      <c r="O7" s="426"/>
      <c r="P7" s="426"/>
      <c r="Q7" s="426"/>
      <c r="R7" s="426"/>
      <c r="S7" s="426"/>
      <c r="T7" s="426"/>
      <c r="U7" s="426"/>
      <c r="V7" s="426"/>
      <c r="W7" s="426"/>
      <c r="X7" s="426"/>
      <c r="Y7" s="426"/>
      <c r="Z7" s="426"/>
      <c r="AA7" s="426"/>
      <c r="AB7" s="426"/>
      <c r="AC7" s="426"/>
      <c r="AD7" s="426"/>
      <c r="AE7" s="426"/>
      <c r="AF7" s="426"/>
      <c r="AG7" s="426"/>
      <c r="AH7" s="426"/>
      <c r="AI7" s="426"/>
      <c r="AJ7" s="426"/>
      <c r="AK7" s="426"/>
      <c r="AL7" s="426"/>
      <c r="AM7" s="426"/>
      <c r="AN7" s="426"/>
      <c r="AO7" s="426"/>
      <c r="AP7" s="426"/>
      <c r="AQ7" s="426"/>
      <c r="AR7" s="419"/>
      <c r="AS7" s="419"/>
      <c r="AT7" s="419"/>
      <c r="AU7" s="419"/>
      <c r="AV7" s="419"/>
      <c r="AW7" s="419"/>
      <c r="AX7" s="422"/>
      <c r="AY7" s="422"/>
      <c r="AZ7" s="422"/>
      <c r="BA7" s="422"/>
      <c r="BB7" s="422"/>
      <c r="BC7" s="422"/>
      <c r="BD7" s="422"/>
      <c r="BE7" s="422"/>
      <c r="BF7" s="423"/>
    </row>
    <row r="8" spans="3:59" s="15" customFormat="1" ht="14.25" customHeight="1">
      <c r="C8" s="427" t="s">
        <v>75</v>
      </c>
      <c r="D8" s="428"/>
      <c r="E8" s="428"/>
      <c r="F8" s="429"/>
      <c r="G8" s="430" t="str">
        <f>IF(入力フォーム!B29="","",入力フォーム!B29)</f>
        <v/>
      </c>
      <c r="H8" s="431"/>
      <c r="I8" s="431"/>
      <c r="J8" s="431"/>
      <c r="K8" s="431"/>
      <c r="L8" s="431"/>
      <c r="M8" s="431"/>
      <c r="N8" s="431"/>
      <c r="O8" s="431"/>
      <c r="P8" s="431"/>
      <c r="Q8" s="431"/>
      <c r="R8" s="431"/>
      <c r="S8" s="431"/>
      <c r="T8" s="431"/>
      <c r="U8" s="431"/>
      <c r="V8" s="431"/>
      <c r="W8" s="431"/>
      <c r="X8" s="431"/>
      <c r="Y8" s="431"/>
      <c r="Z8" s="431"/>
      <c r="AA8" s="431"/>
      <c r="AB8" s="431"/>
      <c r="AC8" s="431"/>
      <c r="AD8" s="431"/>
      <c r="AE8" s="432"/>
      <c r="AF8" s="433" t="s">
        <v>34</v>
      </c>
      <c r="AG8" s="402"/>
      <c r="AH8" s="402"/>
      <c r="AI8" s="402"/>
      <c r="AJ8" s="403"/>
      <c r="AK8" s="409">
        <f>IF(入力フォーム!B35="","",入力フォーム!B35)</f>
        <v>0</v>
      </c>
      <c r="AL8" s="409"/>
      <c r="AM8" s="409"/>
      <c r="AN8" s="409"/>
      <c r="AO8" s="409"/>
      <c r="AP8" s="402" t="s">
        <v>35</v>
      </c>
      <c r="AQ8" s="403"/>
      <c r="AR8" s="406" t="s">
        <v>36</v>
      </c>
      <c r="AS8" s="407"/>
      <c r="AT8" s="407"/>
      <c r="AU8" s="407"/>
      <c r="AV8" s="407"/>
      <c r="AW8" s="407"/>
      <c r="AX8" s="509" t="str">
        <f>IF(入力フォーム!B36="","",IF(入力フォーム!B35-入力フォーム!B36&lt;6,入力フォーム!B36,"エラー"))</f>
        <v/>
      </c>
      <c r="AY8" s="510"/>
      <c r="AZ8" s="510"/>
      <c r="BA8" s="510"/>
      <c r="BB8" s="510"/>
      <c r="BC8" s="510"/>
      <c r="BD8" s="402" t="s">
        <v>35</v>
      </c>
      <c r="BE8" s="402"/>
      <c r="BF8" s="412"/>
    </row>
    <row r="9" spans="3:59" s="15" customFormat="1" ht="23.25" customHeight="1">
      <c r="C9" s="424" t="s">
        <v>37</v>
      </c>
      <c r="D9" s="425"/>
      <c r="E9" s="425"/>
      <c r="F9" s="406"/>
      <c r="G9" s="435" t="str">
        <f>IF(入力フォーム!B28="","",入力フォーム!B28)</f>
        <v/>
      </c>
      <c r="H9" s="436"/>
      <c r="I9" s="436"/>
      <c r="J9" s="436"/>
      <c r="K9" s="436"/>
      <c r="L9" s="436"/>
      <c r="M9" s="436"/>
      <c r="N9" s="436"/>
      <c r="O9" s="436"/>
      <c r="P9" s="436"/>
      <c r="Q9" s="436"/>
      <c r="R9" s="436"/>
      <c r="S9" s="436"/>
      <c r="T9" s="436"/>
      <c r="U9" s="436"/>
      <c r="V9" s="436"/>
      <c r="W9" s="436"/>
      <c r="X9" s="436"/>
      <c r="Y9" s="436"/>
      <c r="Z9" s="436"/>
      <c r="AA9" s="436"/>
      <c r="AB9" s="436"/>
      <c r="AC9" s="436"/>
      <c r="AD9" s="436"/>
      <c r="AE9" s="437"/>
      <c r="AF9" s="434"/>
      <c r="AG9" s="404"/>
      <c r="AH9" s="404"/>
      <c r="AI9" s="404"/>
      <c r="AJ9" s="405"/>
      <c r="AK9" s="411"/>
      <c r="AL9" s="411"/>
      <c r="AM9" s="411"/>
      <c r="AN9" s="411"/>
      <c r="AO9" s="411"/>
      <c r="AP9" s="404"/>
      <c r="AQ9" s="405"/>
      <c r="AR9" s="406"/>
      <c r="AS9" s="407"/>
      <c r="AT9" s="407"/>
      <c r="AU9" s="407"/>
      <c r="AV9" s="407"/>
      <c r="AW9" s="407"/>
      <c r="AX9" s="511"/>
      <c r="AY9" s="512"/>
      <c r="AZ9" s="512"/>
      <c r="BA9" s="512"/>
      <c r="BB9" s="512"/>
      <c r="BC9" s="512"/>
      <c r="BD9" s="404"/>
      <c r="BE9" s="404"/>
      <c r="BF9" s="413"/>
    </row>
    <row r="10" spans="3:59" s="15" customFormat="1" ht="22.5" customHeight="1">
      <c r="C10" s="424" t="s">
        <v>38</v>
      </c>
      <c r="D10" s="425"/>
      <c r="E10" s="425"/>
      <c r="F10" s="406"/>
      <c r="G10" s="20"/>
      <c r="H10" s="21"/>
      <c r="I10" s="514" t="str">
        <f>IF(入力フォーム!J44=1,"○","")</f>
        <v/>
      </c>
      <c r="J10" s="514"/>
      <c r="K10" s="514"/>
      <c r="L10" s="514" t="str">
        <f>IF(入力フォーム!J44=2,"○","")</f>
        <v/>
      </c>
      <c r="M10" s="514"/>
      <c r="N10" s="514"/>
      <c r="O10" s="514" t="str">
        <f>IF(入力フォーム!J44=3,"○","")</f>
        <v/>
      </c>
      <c r="P10" s="514"/>
      <c r="Q10" s="514"/>
      <c r="R10" s="515" t="str">
        <f>IF(入力フォーム!J44=4,"○","")</f>
        <v/>
      </c>
      <c r="S10" s="515"/>
      <c r="T10" s="515"/>
      <c r="U10" s="514" t="str">
        <f>IF(入力フォーム!J44=5,"○","")</f>
        <v/>
      </c>
      <c r="V10" s="514"/>
      <c r="W10" s="514"/>
      <c r="X10" s="20"/>
      <c r="Y10" s="20"/>
      <c r="Z10" s="20"/>
      <c r="AA10" s="20"/>
      <c r="AB10" s="20"/>
      <c r="AC10" s="20"/>
      <c r="AD10" s="516" t="s">
        <v>39</v>
      </c>
      <c r="AE10" s="516"/>
      <c r="AF10" s="516"/>
      <c r="AG10" s="517"/>
      <c r="AH10" s="517"/>
      <c r="AI10" s="510" t="str">
        <f>IF(入力フォーム!E45="","",入力フォーム!E45)</f>
        <v/>
      </c>
      <c r="AJ10" s="510"/>
      <c r="AK10" s="510"/>
      <c r="AL10" s="510"/>
      <c r="AM10" s="510"/>
      <c r="AN10" s="510"/>
      <c r="AO10" s="510"/>
      <c r="AP10" s="510"/>
      <c r="AQ10" s="510"/>
      <c r="AR10" s="510"/>
      <c r="AS10" s="510"/>
      <c r="AT10" s="510"/>
      <c r="AU10" s="510"/>
      <c r="AV10" s="510"/>
      <c r="AW10" s="510"/>
      <c r="AX10" s="510"/>
      <c r="AY10" s="510"/>
      <c r="AZ10" s="510"/>
      <c r="BA10" s="510"/>
      <c r="BB10" s="510"/>
      <c r="BC10" s="510"/>
      <c r="BD10" s="510"/>
      <c r="BE10" s="510"/>
      <c r="BF10" s="519"/>
    </row>
    <row r="11" spans="3:59" s="15" customFormat="1" ht="18.75" customHeight="1">
      <c r="C11" s="424"/>
      <c r="D11" s="425"/>
      <c r="E11" s="425"/>
      <c r="F11" s="406"/>
      <c r="G11" s="20"/>
      <c r="H11" s="20"/>
      <c r="I11" s="20"/>
      <c r="J11" s="20"/>
      <c r="K11" s="20"/>
      <c r="L11" s="20"/>
      <c r="M11" s="20"/>
      <c r="N11" s="20"/>
      <c r="O11" s="20"/>
      <c r="P11" s="20"/>
      <c r="Q11" s="20"/>
      <c r="R11" s="20"/>
      <c r="S11" s="20"/>
      <c r="T11" s="20"/>
      <c r="U11" s="22"/>
      <c r="V11" s="20"/>
      <c r="W11" s="20"/>
      <c r="X11" s="20"/>
      <c r="Y11" s="20"/>
      <c r="Z11" s="20"/>
      <c r="AA11" s="20"/>
      <c r="AB11" s="20"/>
      <c r="AC11" s="20"/>
      <c r="AD11" s="20"/>
      <c r="AE11" s="20"/>
      <c r="AF11" s="23"/>
      <c r="AG11" s="518"/>
      <c r="AH11" s="518"/>
      <c r="AI11" s="512"/>
      <c r="AJ11" s="512"/>
      <c r="AK11" s="512"/>
      <c r="AL11" s="512"/>
      <c r="AM11" s="512"/>
      <c r="AN11" s="512"/>
      <c r="AO11" s="512"/>
      <c r="AP11" s="512"/>
      <c r="AQ11" s="512"/>
      <c r="AR11" s="512"/>
      <c r="AS11" s="512"/>
      <c r="AT11" s="512"/>
      <c r="AU11" s="512"/>
      <c r="AV11" s="512"/>
      <c r="AW11" s="512"/>
      <c r="AX11" s="512"/>
      <c r="AY11" s="512"/>
      <c r="AZ11" s="512"/>
      <c r="BA11" s="512"/>
      <c r="BB11" s="512"/>
      <c r="BC11" s="512"/>
      <c r="BD11" s="512"/>
      <c r="BE11" s="512"/>
      <c r="BF11" s="520"/>
    </row>
    <row r="12" spans="3:59" s="15" customFormat="1" ht="16.5" customHeight="1">
      <c r="C12" s="424" t="s">
        <v>40</v>
      </c>
      <c r="D12" s="425"/>
      <c r="E12" s="425"/>
      <c r="F12" s="406"/>
      <c r="G12" s="407" t="s">
        <v>41</v>
      </c>
      <c r="H12" s="407"/>
      <c r="I12" s="407"/>
      <c r="J12" s="407"/>
      <c r="K12" s="407"/>
      <c r="L12" s="472" t="s">
        <v>76</v>
      </c>
      <c r="M12" s="459"/>
      <c r="N12" s="459"/>
      <c r="O12" s="459"/>
      <c r="P12" s="459"/>
      <c r="Q12" s="459"/>
      <c r="R12" s="399" t="str">
        <f>IF(入力フォーム!C51="","",入力フォーム!C51)</f>
        <v/>
      </c>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7" t="s">
        <v>77</v>
      </c>
      <c r="AY12" s="407"/>
      <c r="AZ12" s="407"/>
      <c r="BA12" s="407"/>
      <c r="BB12" s="407"/>
      <c r="BC12" s="407"/>
      <c r="BD12" s="407"/>
      <c r="BE12" s="407"/>
      <c r="BF12" s="450"/>
    </row>
    <row r="13" spans="3:59" s="15" customFormat="1" ht="15.75" customHeight="1">
      <c r="C13" s="424"/>
      <c r="D13" s="425"/>
      <c r="E13" s="425"/>
      <c r="F13" s="406"/>
      <c r="G13" s="407"/>
      <c r="H13" s="407"/>
      <c r="I13" s="407"/>
      <c r="J13" s="407"/>
      <c r="K13" s="407"/>
      <c r="L13" s="461" t="s">
        <v>78</v>
      </c>
      <c r="M13" s="440"/>
      <c r="N13" s="440"/>
      <c r="O13" s="440"/>
      <c r="P13" s="440"/>
      <c r="Q13" s="440"/>
      <c r="R13" s="486" t="str">
        <f>IF(入力フォーム!C50="","",入力フォーム!C50)</f>
        <v/>
      </c>
      <c r="S13" s="487"/>
      <c r="T13" s="487"/>
      <c r="U13" s="487"/>
      <c r="V13" s="487"/>
      <c r="W13" s="487"/>
      <c r="X13" s="487"/>
      <c r="Y13" s="487"/>
      <c r="Z13" s="487"/>
      <c r="AA13" s="487"/>
      <c r="AB13" s="487"/>
      <c r="AC13" s="487"/>
      <c r="AD13" s="487"/>
      <c r="AE13" s="487"/>
      <c r="AF13" s="487"/>
      <c r="AG13" s="487"/>
      <c r="AH13" s="487"/>
      <c r="AI13" s="487"/>
      <c r="AJ13" s="487"/>
      <c r="AK13" s="487"/>
      <c r="AL13" s="487"/>
      <c r="AM13" s="487"/>
      <c r="AN13" s="487"/>
      <c r="AO13" s="487"/>
      <c r="AP13" s="487"/>
      <c r="AQ13" s="487"/>
      <c r="AR13" s="487"/>
      <c r="AS13" s="487"/>
      <c r="AT13" s="487"/>
      <c r="AU13" s="487"/>
      <c r="AV13" s="487"/>
      <c r="AW13" s="487"/>
      <c r="AX13" s="407"/>
      <c r="AY13" s="407"/>
      <c r="AZ13" s="407"/>
      <c r="BA13" s="407"/>
      <c r="BB13" s="407"/>
      <c r="BC13" s="407"/>
      <c r="BD13" s="407"/>
      <c r="BE13" s="407"/>
      <c r="BF13" s="450"/>
    </row>
    <row r="14" spans="3:59" s="15" customFormat="1" ht="14.25" customHeight="1">
      <c r="C14" s="424"/>
      <c r="D14" s="425"/>
      <c r="E14" s="425"/>
      <c r="F14" s="406"/>
      <c r="G14" s="407"/>
      <c r="H14" s="407"/>
      <c r="I14" s="407"/>
      <c r="J14" s="407"/>
      <c r="K14" s="407"/>
      <c r="L14" s="497"/>
      <c r="M14" s="498"/>
      <c r="N14" s="498"/>
      <c r="O14" s="498"/>
      <c r="P14" s="498"/>
      <c r="Q14" s="498"/>
      <c r="R14" s="488"/>
      <c r="S14" s="489"/>
      <c r="T14" s="489"/>
      <c r="U14" s="489"/>
      <c r="V14" s="489"/>
      <c r="W14" s="489"/>
      <c r="X14" s="489"/>
      <c r="Y14" s="489"/>
      <c r="Z14" s="489"/>
      <c r="AA14" s="489"/>
      <c r="AB14" s="489"/>
      <c r="AC14" s="489"/>
      <c r="AD14" s="489"/>
      <c r="AE14" s="489"/>
      <c r="AF14" s="489"/>
      <c r="AG14" s="489"/>
      <c r="AH14" s="489"/>
      <c r="AI14" s="489"/>
      <c r="AJ14" s="489"/>
      <c r="AK14" s="489"/>
      <c r="AL14" s="489"/>
      <c r="AM14" s="489"/>
      <c r="AN14" s="489"/>
      <c r="AO14" s="489"/>
      <c r="AP14" s="489"/>
      <c r="AQ14" s="489"/>
      <c r="AR14" s="489"/>
      <c r="AS14" s="489"/>
      <c r="AT14" s="489"/>
      <c r="AU14" s="489"/>
      <c r="AV14" s="489"/>
      <c r="AW14" s="489"/>
      <c r="AX14" s="442" t="str">
        <f>IF(入力フォーム!H52="","",入力フォーム!H52)</f>
        <v/>
      </c>
      <c r="AY14" s="443"/>
      <c r="AZ14" s="443"/>
      <c r="BA14" s="444" t="s">
        <v>79</v>
      </c>
      <c r="BB14" s="444"/>
      <c r="BC14" s="490" t="str">
        <f>IF(入力フォーム!J52="","",入力フォーム!J52)</f>
        <v/>
      </c>
      <c r="BD14" s="490"/>
      <c r="BE14" s="425" t="s">
        <v>42</v>
      </c>
      <c r="BF14" s="441"/>
    </row>
    <row r="15" spans="3:59" s="15" customFormat="1" ht="24" customHeight="1">
      <c r="C15" s="424"/>
      <c r="D15" s="425"/>
      <c r="E15" s="425"/>
      <c r="F15" s="406"/>
      <c r="G15" s="407"/>
      <c r="H15" s="407"/>
      <c r="I15" s="407"/>
      <c r="J15" s="407"/>
      <c r="K15" s="407"/>
      <c r="L15" s="407" t="s">
        <v>80</v>
      </c>
      <c r="M15" s="407"/>
      <c r="N15" s="407"/>
      <c r="O15" s="407"/>
      <c r="P15" s="407"/>
      <c r="Q15" s="473"/>
      <c r="R15" s="470" t="str">
        <f>IF(入力フォーム!C52="","",入力フォーム!C52)</f>
        <v/>
      </c>
      <c r="S15" s="471"/>
      <c r="T15" s="471"/>
      <c r="U15" s="471"/>
      <c r="V15" s="471"/>
      <c r="W15" s="471"/>
      <c r="X15" s="471"/>
      <c r="Y15" s="471"/>
      <c r="Z15" s="471"/>
      <c r="AA15" s="471"/>
      <c r="AB15" s="471"/>
      <c r="AC15" s="471"/>
      <c r="AD15" s="471"/>
      <c r="AE15" s="471"/>
      <c r="AF15" s="471"/>
      <c r="AG15" s="471"/>
      <c r="AH15" s="471"/>
      <c r="AI15" s="471"/>
      <c r="AJ15" s="471"/>
      <c r="AK15" s="471"/>
      <c r="AL15" s="471"/>
      <c r="AM15" s="471"/>
      <c r="AN15" s="471"/>
      <c r="AO15" s="471"/>
      <c r="AP15" s="471"/>
      <c r="AQ15" s="471"/>
      <c r="AR15" s="471"/>
      <c r="AS15" s="471"/>
      <c r="AT15" s="471"/>
      <c r="AU15" s="471"/>
      <c r="AV15" s="471"/>
      <c r="AW15" s="471"/>
      <c r="AX15" s="442"/>
      <c r="AY15" s="443"/>
      <c r="AZ15" s="443"/>
      <c r="BA15" s="444"/>
      <c r="BB15" s="444"/>
      <c r="BC15" s="491"/>
      <c r="BD15" s="491"/>
      <c r="BE15" s="425"/>
      <c r="BF15" s="441"/>
    </row>
    <row r="16" spans="3:59" s="15" customFormat="1" ht="24" customHeight="1">
      <c r="C16" s="424"/>
      <c r="D16" s="425"/>
      <c r="E16" s="425"/>
      <c r="F16" s="406"/>
      <c r="G16" s="438" t="s">
        <v>112</v>
      </c>
      <c r="H16" s="438"/>
      <c r="I16" s="438"/>
      <c r="J16" s="438"/>
      <c r="K16" s="438"/>
      <c r="L16" s="439" t="str">
        <f>IF(入力フォーム!C53="","",入力フォーム!C53)</f>
        <v/>
      </c>
      <c r="M16" s="439"/>
      <c r="N16" s="439"/>
      <c r="O16" s="439"/>
      <c r="P16" s="439"/>
      <c r="Q16" s="439"/>
      <c r="R16" s="439"/>
      <c r="S16" s="439"/>
      <c r="T16" s="439"/>
      <c r="U16" s="439"/>
      <c r="V16" s="439"/>
      <c r="W16" s="439"/>
      <c r="X16" s="439"/>
      <c r="Y16" s="439"/>
      <c r="Z16" s="439"/>
      <c r="AA16" s="439"/>
      <c r="AB16" s="439"/>
      <c r="AC16" s="439"/>
      <c r="AD16" s="439"/>
      <c r="AE16" s="439"/>
      <c r="AF16" s="439"/>
      <c r="AG16" s="439"/>
      <c r="AH16" s="439"/>
      <c r="AI16" s="439"/>
      <c r="AJ16" s="439"/>
      <c r="AK16" s="439"/>
      <c r="AL16" s="439"/>
      <c r="AM16" s="439"/>
      <c r="AN16" s="439"/>
      <c r="AO16" s="439"/>
      <c r="AP16" s="439"/>
      <c r="AQ16" s="439"/>
      <c r="AR16" s="439"/>
      <c r="AS16" s="446" t="s">
        <v>43</v>
      </c>
      <c r="AT16" s="446"/>
      <c r="AU16" s="446"/>
      <c r="AV16" s="446"/>
      <c r="AW16" s="446"/>
      <c r="AX16" s="442" t="str">
        <f>IF(入力フォーム!H53="","",入力フォーム!H53)</f>
        <v/>
      </c>
      <c r="AY16" s="443"/>
      <c r="AZ16" s="443"/>
      <c r="BA16" s="444" t="s">
        <v>81</v>
      </c>
      <c r="BB16" s="444"/>
      <c r="BC16" s="445" t="str">
        <f>IF(入力フォーム!J53="","",入力フォーム!J53)</f>
        <v/>
      </c>
      <c r="BD16" s="445"/>
      <c r="BE16" s="425" t="s">
        <v>42</v>
      </c>
      <c r="BF16" s="441"/>
    </row>
    <row r="17" spans="3:58" s="15" customFormat="1" ht="24" customHeight="1">
      <c r="C17" s="424"/>
      <c r="D17" s="425"/>
      <c r="E17" s="425"/>
      <c r="F17" s="406"/>
      <c r="G17" s="438"/>
      <c r="H17" s="438"/>
      <c r="I17" s="438"/>
      <c r="J17" s="438"/>
      <c r="K17" s="438"/>
      <c r="L17" s="439" t="str">
        <f>IF(入力フォーム!C54="","",入力フォーム!C54)</f>
        <v/>
      </c>
      <c r="M17" s="439"/>
      <c r="N17" s="439"/>
      <c r="O17" s="439"/>
      <c r="P17" s="439"/>
      <c r="Q17" s="439"/>
      <c r="R17" s="439"/>
      <c r="S17" s="439"/>
      <c r="T17" s="439"/>
      <c r="U17" s="439"/>
      <c r="V17" s="439"/>
      <c r="W17" s="439"/>
      <c r="X17" s="439"/>
      <c r="Y17" s="439"/>
      <c r="Z17" s="439"/>
      <c r="AA17" s="439"/>
      <c r="AB17" s="439"/>
      <c r="AC17" s="439"/>
      <c r="AD17" s="439"/>
      <c r="AE17" s="439"/>
      <c r="AF17" s="439"/>
      <c r="AG17" s="439"/>
      <c r="AH17" s="439"/>
      <c r="AI17" s="439"/>
      <c r="AJ17" s="439"/>
      <c r="AK17" s="439"/>
      <c r="AL17" s="439"/>
      <c r="AM17" s="439"/>
      <c r="AN17" s="439"/>
      <c r="AO17" s="439"/>
      <c r="AP17" s="439"/>
      <c r="AQ17" s="439"/>
      <c r="AR17" s="439"/>
      <c r="AS17" s="407" t="s">
        <v>82</v>
      </c>
      <c r="AT17" s="407"/>
      <c r="AU17" s="407"/>
      <c r="AV17" s="407"/>
      <c r="AW17" s="407"/>
      <c r="AX17" s="442" t="str">
        <f>IF(入力フォーム!H54="","",入力フォーム!H54)</f>
        <v/>
      </c>
      <c r="AY17" s="443"/>
      <c r="AZ17" s="443"/>
      <c r="BA17" s="444" t="s">
        <v>44</v>
      </c>
      <c r="BB17" s="444"/>
      <c r="BC17" s="445" t="str">
        <f>IF(入力フォーム!J54="","",入力フォーム!J54)</f>
        <v/>
      </c>
      <c r="BD17" s="445"/>
      <c r="BE17" s="425" t="s">
        <v>42</v>
      </c>
      <c r="BF17" s="441"/>
    </row>
    <row r="18" spans="3:58" s="15" customFormat="1" ht="24" customHeight="1">
      <c r="C18" s="424"/>
      <c r="D18" s="425"/>
      <c r="E18" s="425"/>
      <c r="F18" s="406"/>
      <c r="G18" s="438"/>
      <c r="H18" s="438"/>
      <c r="I18" s="438"/>
      <c r="J18" s="438"/>
      <c r="K18" s="438"/>
      <c r="L18" s="439" t="str">
        <f>IF(入力フォーム!C55="","",入力フォーム!C55)</f>
        <v/>
      </c>
      <c r="M18" s="439"/>
      <c r="N18" s="439"/>
      <c r="O18" s="439"/>
      <c r="P18" s="439"/>
      <c r="Q18" s="439"/>
      <c r="R18" s="439"/>
      <c r="S18" s="439"/>
      <c r="T18" s="439"/>
      <c r="U18" s="439"/>
      <c r="V18" s="439"/>
      <c r="W18" s="439"/>
      <c r="X18" s="439"/>
      <c r="Y18" s="439"/>
      <c r="Z18" s="439"/>
      <c r="AA18" s="439"/>
      <c r="AB18" s="439"/>
      <c r="AC18" s="439"/>
      <c r="AD18" s="439"/>
      <c r="AE18" s="439"/>
      <c r="AF18" s="439"/>
      <c r="AG18" s="439"/>
      <c r="AH18" s="439"/>
      <c r="AI18" s="439"/>
      <c r="AJ18" s="439"/>
      <c r="AK18" s="439"/>
      <c r="AL18" s="439"/>
      <c r="AM18" s="439"/>
      <c r="AN18" s="439"/>
      <c r="AO18" s="439"/>
      <c r="AP18" s="439"/>
      <c r="AQ18" s="439"/>
      <c r="AR18" s="439"/>
      <c r="AS18" s="407" t="s">
        <v>82</v>
      </c>
      <c r="AT18" s="407"/>
      <c r="AU18" s="407"/>
      <c r="AV18" s="407"/>
      <c r="AW18" s="407"/>
      <c r="AX18" s="442" t="str">
        <f>IF(入力フォーム!H55="","",入力フォーム!H55)</f>
        <v/>
      </c>
      <c r="AY18" s="443"/>
      <c r="AZ18" s="443"/>
      <c r="BA18" s="444" t="s">
        <v>44</v>
      </c>
      <c r="BB18" s="444"/>
      <c r="BC18" s="445" t="str">
        <f>IF(入力フォーム!J55="","",入力フォーム!J55)</f>
        <v/>
      </c>
      <c r="BD18" s="445"/>
      <c r="BE18" s="425" t="s">
        <v>42</v>
      </c>
      <c r="BF18" s="441"/>
    </row>
    <row r="19" spans="3:58" s="15" customFormat="1" ht="24" customHeight="1">
      <c r="C19" s="424"/>
      <c r="D19" s="425"/>
      <c r="E19" s="425"/>
      <c r="F19" s="406"/>
      <c r="G19" s="438"/>
      <c r="H19" s="438"/>
      <c r="I19" s="438"/>
      <c r="J19" s="438"/>
      <c r="K19" s="438"/>
      <c r="L19" s="439" t="str">
        <f>IF(入力フォーム!C56="","",入力フォーム!C56)</f>
        <v/>
      </c>
      <c r="M19" s="439"/>
      <c r="N19" s="439"/>
      <c r="O19" s="439"/>
      <c r="P19" s="439"/>
      <c r="Q19" s="439"/>
      <c r="R19" s="439"/>
      <c r="S19" s="439"/>
      <c r="T19" s="439"/>
      <c r="U19" s="439"/>
      <c r="V19" s="439"/>
      <c r="W19" s="439"/>
      <c r="X19" s="439"/>
      <c r="Y19" s="439"/>
      <c r="Z19" s="439"/>
      <c r="AA19" s="439"/>
      <c r="AB19" s="439"/>
      <c r="AC19" s="439"/>
      <c r="AD19" s="439"/>
      <c r="AE19" s="439"/>
      <c r="AF19" s="439"/>
      <c r="AG19" s="439"/>
      <c r="AH19" s="439"/>
      <c r="AI19" s="439"/>
      <c r="AJ19" s="439"/>
      <c r="AK19" s="439"/>
      <c r="AL19" s="439"/>
      <c r="AM19" s="439"/>
      <c r="AN19" s="439"/>
      <c r="AO19" s="439"/>
      <c r="AP19" s="439"/>
      <c r="AQ19" s="439"/>
      <c r="AR19" s="439"/>
      <c r="AS19" s="407" t="s">
        <v>82</v>
      </c>
      <c r="AT19" s="407"/>
      <c r="AU19" s="407"/>
      <c r="AV19" s="407"/>
      <c r="AW19" s="407"/>
      <c r="AX19" s="442" t="str">
        <f>IF(入力フォーム!H56="","",入力フォーム!H56)</f>
        <v/>
      </c>
      <c r="AY19" s="443"/>
      <c r="AZ19" s="443"/>
      <c r="BA19" s="444" t="s">
        <v>44</v>
      </c>
      <c r="BB19" s="444"/>
      <c r="BC19" s="445" t="str">
        <f>IF(入力フォーム!J56="","",入力フォーム!J56)</f>
        <v/>
      </c>
      <c r="BD19" s="445"/>
      <c r="BE19" s="425" t="s">
        <v>42</v>
      </c>
      <c r="BF19" s="441"/>
    </row>
    <row r="20" spans="3:58" s="15" customFormat="1" ht="24" customHeight="1">
      <c r="C20" s="424"/>
      <c r="D20" s="425"/>
      <c r="E20" s="425"/>
      <c r="F20" s="406"/>
      <c r="G20" s="438"/>
      <c r="H20" s="438"/>
      <c r="I20" s="438"/>
      <c r="J20" s="438"/>
      <c r="K20" s="438"/>
      <c r="L20" s="439" t="str">
        <f>IF(入力フォーム!C57="","",入力フォーム!C57)</f>
        <v/>
      </c>
      <c r="M20" s="439"/>
      <c r="N20" s="439"/>
      <c r="O20" s="439"/>
      <c r="P20" s="439"/>
      <c r="Q20" s="439"/>
      <c r="R20" s="439"/>
      <c r="S20" s="439"/>
      <c r="T20" s="439"/>
      <c r="U20" s="439"/>
      <c r="V20" s="439"/>
      <c r="W20" s="439"/>
      <c r="X20" s="439"/>
      <c r="Y20" s="439"/>
      <c r="Z20" s="439"/>
      <c r="AA20" s="439"/>
      <c r="AB20" s="439"/>
      <c r="AC20" s="439"/>
      <c r="AD20" s="439"/>
      <c r="AE20" s="439"/>
      <c r="AF20" s="439"/>
      <c r="AG20" s="439"/>
      <c r="AH20" s="439"/>
      <c r="AI20" s="439"/>
      <c r="AJ20" s="439"/>
      <c r="AK20" s="439"/>
      <c r="AL20" s="439"/>
      <c r="AM20" s="439"/>
      <c r="AN20" s="439"/>
      <c r="AO20" s="439"/>
      <c r="AP20" s="439"/>
      <c r="AQ20" s="439"/>
      <c r="AR20" s="439"/>
      <c r="AS20" s="407" t="s">
        <v>82</v>
      </c>
      <c r="AT20" s="407"/>
      <c r="AU20" s="407"/>
      <c r="AV20" s="407"/>
      <c r="AW20" s="407"/>
      <c r="AX20" s="442" t="str">
        <f>IF(入力フォーム!H57="","",入力フォーム!H57)</f>
        <v/>
      </c>
      <c r="AY20" s="443"/>
      <c r="AZ20" s="443"/>
      <c r="BA20" s="444" t="s">
        <v>44</v>
      </c>
      <c r="BB20" s="444"/>
      <c r="BC20" s="445" t="str">
        <f>IF(入力フォーム!J57="","",入力フォーム!J57)</f>
        <v/>
      </c>
      <c r="BD20" s="445"/>
      <c r="BE20" s="425" t="s">
        <v>42</v>
      </c>
      <c r="BF20" s="441"/>
    </row>
    <row r="21" spans="3:58" s="15" customFormat="1" ht="15" customHeight="1">
      <c r="C21" s="424"/>
      <c r="D21" s="425"/>
      <c r="E21" s="425"/>
      <c r="F21" s="406"/>
      <c r="G21" s="407" t="s">
        <v>83</v>
      </c>
      <c r="H21" s="407"/>
      <c r="I21" s="407"/>
      <c r="J21" s="407"/>
      <c r="K21" s="407"/>
      <c r="L21" s="474" t="s">
        <v>84</v>
      </c>
      <c r="M21" s="474"/>
      <c r="N21" s="474"/>
      <c r="O21" s="474"/>
      <c r="P21" s="474"/>
      <c r="Q21" s="475"/>
      <c r="R21" s="482" t="str">
        <f>IF(入力フォーム!C70="","",入力フォーム!C70)</f>
        <v/>
      </c>
      <c r="S21" s="483"/>
      <c r="T21" s="483"/>
      <c r="U21" s="483"/>
      <c r="V21" s="483"/>
      <c r="W21" s="483"/>
      <c r="X21" s="483"/>
      <c r="Y21" s="483"/>
      <c r="Z21" s="483"/>
      <c r="AA21" s="483"/>
      <c r="AB21" s="483"/>
      <c r="AC21" s="483"/>
      <c r="AD21" s="483"/>
      <c r="AE21" s="483"/>
      <c r="AF21" s="483"/>
      <c r="AG21" s="483"/>
      <c r="AH21" s="483"/>
      <c r="AI21" s="483"/>
      <c r="AJ21" s="407" t="s">
        <v>80</v>
      </c>
      <c r="AK21" s="407"/>
      <c r="AL21" s="407"/>
      <c r="AM21" s="407"/>
      <c r="AN21" s="473"/>
      <c r="AO21" s="447" t="str">
        <f>IF(入力フォーム!G69="","",入力フォーム!G69)</f>
        <v/>
      </c>
      <c r="AP21" s="448"/>
      <c r="AQ21" s="448"/>
      <c r="AR21" s="448"/>
      <c r="AS21" s="448"/>
      <c r="AT21" s="448"/>
      <c r="AU21" s="448"/>
      <c r="AV21" s="448"/>
      <c r="AW21" s="448"/>
      <c r="AX21" s="448"/>
      <c r="AY21" s="448"/>
      <c r="AZ21" s="448"/>
      <c r="BA21" s="448"/>
      <c r="BB21" s="448"/>
      <c r="BC21" s="448"/>
      <c r="BD21" s="448"/>
      <c r="BE21" s="448"/>
      <c r="BF21" s="449"/>
    </row>
    <row r="22" spans="3:58" s="15" customFormat="1" ht="19.5" customHeight="1">
      <c r="C22" s="424"/>
      <c r="D22" s="425"/>
      <c r="E22" s="425"/>
      <c r="F22" s="406"/>
      <c r="G22" s="407"/>
      <c r="H22" s="407"/>
      <c r="I22" s="407"/>
      <c r="J22" s="407"/>
      <c r="K22" s="407"/>
      <c r="L22" s="476" t="s">
        <v>85</v>
      </c>
      <c r="M22" s="476"/>
      <c r="N22" s="476"/>
      <c r="O22" s="476"/>
      <c r="P22" s="476"/>
      <c r="Q22" s="477"/>
      <c r="R22" s="478" t="str">
        <f>IF(入力フォーム!C69="","",入力フォーム!C69)</f>
        <v/>
      </c>
      <c r="S22" s="479"/>
      <c r="T22" s="479"/>
      <c r="U22" s="479"/>
      <c r="V22" s="479"/>
      <c r="W22" s="479"/>
      <c r="X22" s="479"/>
      <c r="Y22" s="479"/>
      <c r="Z22" s="479"/>
      <c r="AA22" s="479"/>
      <c r="AB22" s="479"/>
      <c r="AC22" s="479"/>
      <c r="AD22" s="479"/>
      <c r="AE22" s="479"/>
      <c r="AF22" s="479"/>
      <c r="AG22" s="479"/>
      <c r="AH22" s="479"/>
      <c r="AI22" s="479"/>
      <c r="AJ22" s="407"/>
      <c r="AK22" s="407"/>
      <c r="AL22" s="407"/>
      <c r="AM22" s="407"/>
      <c r="AN22" s="473"/>
      <c r="AO22" s="447"/>
      <c r="AP22" s="448"/>
      <c r="AQ22" s="448"/>
      <c r="AR22" s="448"/>
      <c r="AS22" s="448"/>
      <c r="AT22" s="448"/>
      <c r="AU22" s="448"/>
      <c r="AV22" s="448"/>
      <c r="AW22" s="448"/>
      <c r="AX22" s="448"/>
      <c r="AY22" s="448"/>
      <c r="AZ22" s="448"/>
      <c r="BA22" s="448"/>
      <c r="BB22" s="448"/>
      <c r="BC22" s="448"/>
      <c r="BD22" s="448"/>
      <c r="BE22" s="448"/>
      <c r="BF22" s="449"/>
    </row>
    <row r="23" spans="3:58" s="15" customFormat="1" ht="16.5" customHeight="1">
      <c r="C23" s="424"/>
      <c r="D23" s="425"/>
      <c r="E23" s="425"/>
      <c r="F23" s="406"/>
      <c r="G23" s="407" t="s">
        <v>86</v>
      </c>
      <c r="H23" s="407"/>
      <c r="I23" s="407"/>
      <c r="J23" s="407"/>
      <c r="K23" s="407"/>
      <c r="L23" s="474" t="s">
        <v>84</v>
      </c>
      <c r="M23" s="474"/>
      <c r="N23" s="474"/>
      <c r="O23" s="474"/>
      <c r="P23" s="474"/>
      <c r="Q23" s="475"/>
      <c r="R23" s="482" t="str">
        <f>IF(入力フォーム!C72="","",入力フォーム!C72)</f>
        <v/>
      </c>
      <c r="S23" s="483"/>
      <c r="T23" s="483"/>
      <c r="U23" s="483"/>
      <c r="V23" s="483"/>
      <c r="W23" s="483"/>
      <c r="X23" s="483"/>
      <c r="Y23" s="483"/>
      <c r="Z23" s="483"/>
      <c r="AA23" s="483"/>
      <c r="AB23" s="483"/>
      <c r="AC23" s="483"/>
      <c r="AD23" s="483"/>
      <c r="AE23" s="483"/>
      <c r="AF23" s="483"/>
      <c r="AG23" s="483"/>
      <c r="AH23" s="483"/>
      <c r="AI23" s="483"/>
      <c r="AJ23" s="407" t="s">
        <v>80</v>
      </c>
      <c r="AK23" s="407"/>
      <c r="AL23" s="407"/>
      <c r="AM23" s="407"/>
      <c r="AN23" s="473"/>
      <c r="AO23" s="447" t="str">
        <f>IF(入力フォーム!G71="","",入力フォーム!G71)</f>
        <v/>
      </c>
      <c r="AP23" s="448"/>
      <c r="AQ23" s="448"/>
      <c r="AR23" s="448"/>
      <c r="AS23" s="448"/>
      <c r="AT23" s="448"/>
      <c r="AU23" s="448"/>
      <c r="AV23" s="448"/>
      <c r="AW23" s="448"/>
      <c r="AX23" s="448"/>
      <c r="AY23" s="448"/>
      <c r="AZ23" s="448"/>
      <c r="BA23" s="448"/>
      <c r="BB23" s="448"/>
      <c r="BC23" s="448"/>
      <c r="BD23" s="448"/>
      <c r="BE23" s="448"/>
      <c r="BF23" s="449"/>
    </row>
    <row r="24" spans="3:58" s="15" customFormat="1" ht="21.75" customHeight="1">
      <c r="C24" s="424"/>
      <c r="D24" s="425"/>
      <c r="E24" s="425"/>
      <c r="F24" s="406"/>
      <c r="G24" s="407"/>
      <c r="H24" s="407"/>
      <c r="I24" s="407"/>
      <c r="J24" s="407"/>
      <c r="K24" s="407"/>
      <c r="L24" s="476" t="s">
        <v>85</v>
      </c>
      <c r="M24" s="476"/>
      <c r="N24" s="476"/>
      <c r="O24" s="476"/>
      <c r="P24" s="476"/>
      <c r="Q24" s="477"/>
      <c r="R24" s="478" t="str">
        <f>IF(入力フォーム!C71="","",入力フォーム!C71)</f>
        <v/>
      </c>
      <c r="S24" s="479"/>
      <c r="T24" s="479"/>
      <c r="U24" s="479"/>
      <c r="V24" s="479"/>
      <c r="W24" s="479"/>
      <c r="X24" s="479"/>
      <c r="Y24" s="479"/>
      <c r="Z24" s="479"/>
      <c r="AA24" s="479"/>
      <c r="AB24" s="479"/>
      <c r="AC24" s="479"/>
      <c r="AD24" s="479"/>
      <c r="AE24" s="479"/>
      <c r="AF24" s="479"/>
      <c r="AG24" s="479"/>
      <c r="AH24" s="479"/>
      <c r="AI24" s="479"/>
      <c r="AJ24" s="407"/>
      <c r="AK24" s="407"/>
      <c r="AL24" s="407"/>
      <c r="AM24" s="407"/>
      <c r="AN24" s="473"/>
      <c r="AO24" s="447"/>
      <c r="AP24" s="448"/>
      <c r="AQ24" s="448"/>
      <c r="AR24" s="448"/>
      <c r="AS24" s="448"/>
      <c r="AT24" s="448"/>
      <c r="AU24" s="448"/>
      <c r="AV24" s="448"/>
      <c r="AW24" s="448"/>
      <c r="AX24" s="448"/>
      <c r="AY24" s="448"/>
      <c r="AZ24" s="448"/>
      <c r="BA24" s="448"/>
      <c r="BB24" s="448"/>
      <c r="BC24" s="448"/>
      <c r="BD24" s="448"/>
      <c r="BE24" s="448"/>
      <c r="BF24" s="449"/>
    </row>
    <row r="25" spans="3:58" s="15" customFormat="1" ht="27" customHeight="1">
      <c r="C25" s="424"/>
      <c r="D25" s="425"/>
      <c r="E25" s="425"/>
      <c r="F25" s="406"/>
      <c r="G25" s="407" t="s">
        <v>87</v>
      </c>
      <c r="H25" s="407"/>
      <c r="I25" s="407"/>
      <c r="J25" s="407"/>
      <c r="K25" s="407"/>
      <c r="L25" s="407" t="s">
        <v>85</v>
      </c>
      <c r="M25" s="407"/>
      <c r="N25" s="407"/>
      <c r="O25" s="407"/>
      <c r="P25" s="407"/>
      <c r="Q25" s="473"/>
      <c r="R25" s="480" t="str">
        <f>IF(入力フォーム!C73="","",入力フォーム!C73)</f>
        <v/>
      </c>
      <c r="S25" s="481"/>
      <c r="T25" s="481"/>
      <c r="U25" s="481"/>
      <c r="V25" s="481"/>
      <c r="W25" s="481"/>
      <c r="X25" s="481"/>
      <c r="Y25" s="481"/>
      <c r="Z25" s="481"/>
      <c r="AA25" s="481"/>
      <c r="AB25" s="481"/>
      <c r="AC25" s="481"/>
      <c r="AD25" s="481"/>
      <c r="AE25" s="481"/>
      <c r="AF25" s="481"/>
      <c r="AG25" s="481"/>
      <c r="AH25" s="481"/>
      <c r="AI25" s="481"/>
      <c r="AJ25" s="407" t="s">
        <v>80</v>
      </c>
      <c r="AK25" s="407"/>
      <c r="AL25" s="407"/>
      <c r="AM25" s="407"/>
      <c r="AN25" s="473"/>
      <c r="AO25" s="447" t="str">
        <f>IF(入力フォーム!G73="","",入力フォーム!G73)</f>
        <v/>
      </c>
      <c r="AP25" s="448"/>
      <c r="AQ25" s="448"/>
      <c r="AR25" s="448"/>
      <c r="AS25" s="448"/>
      <c r="AT25" s="448"/>
      <c r="AU25" s="448"/>
      <c r="AV25" s="448"/>
      <c r="AW25" s="448"/>
      <c r="AX25" s="448"/>
      <c r="AY25" s="448"/>
      <c r="AZ25" s="448"/>
      <c r="BA25" s="448"/>
      <c r="BB25" s="448"/>
      <c r="BC25" s="448"/>
      <c r="BD25" s="448"/>
      <c r="BE25" s="448"/>
      <c r="BF25" s="449"/>
    </row>
    <row r="26" spans="3:58" s="15" customFormat="1" ht="14.25" customHeight="1">
      <c r="C26" s="466" t="s">
        <v>45</v>
      </c>
      <c r="D26" s="456"/>
      <c r="E26" s="456"/>
      <c r="F26" s="456"/>
      <c r="G26" s="456"/>
      <c r="H26" s="456"/>
      <c r="I26" s="456"/>
      <c r="J26" s="456"/>
      <c r="K26" s="456"/>
      <c r="L26" s="456"/>
      <c r="M26" s="456"/>
      <c r="N26" s="456"/>
      <c r="O26" s="456"/>
      <c r="P26" s="456"/>
      <c r="Q26" s="456"/>
      <c r="R26" s="456"/>
      <c r="S26" s="456"/>
      <c r="T26" s="456"/>
      <c r="U26" s="456"/>
      <c r="V26" s="463"/>
      <c r="W26" s="463"/>
      <c r="X26" s="456"/>
      <c r="Y26" s="464"/>
      <c r="Z26" s="464"/>
      <c r="AA26" s="464"/>
      <c r="AB26" s="464"/>
      <c r="AC26" s="464"/>
      <c r="AD26" s="464"/>
      <c r="AE26" s="464"/>
      <c r="AF26" s="464"/>
      <c r="AG26" s="464"/>
      <c r="AH26" s="464"/>
      <c r="AI26" s="464"/>
      <c r="AJ26" s="463"/>
      <c r="AK26" s="463"/>
      <c r="AL26" s="25"/>
      <c r="AM26" s="25"/>
      <c r="AN26" s="25"/>
      <c r="AO26" s="25"/>
      <c r="AP26" s="25"/>
      <c r="AQ26" s="25"/>
      <c r="AR26" s="25"/>
      <c r="AS26" s="458" t="s">
        <v>46</v>
      </c>
      <c r="AT26" s="459"/>
      <c r="AU26" s="459"/>
      <c r="AV26" s="459"/>
      <c r="AW26" s="460"/>
      <c r="AX26" s="25"/>
      <c r="AY26" s="25"/>
      <c r="AZ26" s="25"/>
      <c r="BA26" s="25"/>
      <c r="BB26" s="25"/>
      <c r="BC26" s="25"/>
      <c r="BD26" s="25"/>
      <c r="BE26" s="25"/>
      <c r="BF26" s="26"/>
    </row>
    <row r="27" spans="3:58" s="15" customFormat="1" ht="14.25" customHeight="1">
      <c r="C27" s="27"/>
      <c r="E27" s="454" t="str">
        <f>IF(入力フォーム!J117=1,"○","")</f>
        <v/>
      </c>
      <c r="F27" s="454"/>
      <c r="G27" s="456" t="s">
        <v>88</v>
      </c>
      <c r="H27" s="456"/>
      <c r="I27" s="456"/>
      <c r="J27" s="456"/>
      <c r="K27" s="456"/>
      <c r="L27" s="456"/>
      <c r="M27" s="456"/>
      <c r="N27" s="456"/>
      <c r="O27" s="456"/>
      <c r="Q27" s="454" t="str">
        <f>IF(入力フォーム!J117=2,"○","")</f>
        <v/>
      </c>
      <c r="R27" s="454"/>
      <c r="S27" s="456" t="s">
        <v>89</v>
      </c>
      <c r="T27" s="456"/>
      <c r="U27" s="456"/>
      <c r="V27" s="456"/>
      <c r="W27" s="456"/>
      <c r="X27" s="456"/>
      <c r="Y27" s="456"/>
      <c r="Z27" s="456"/>
      <c r="AA27" s="456"/>
      <c r="AB27" s="456"/>
      <c r="AC27" s="456"/>
      <c r="AD27" s="25"/>
      <c r="AE27" s="25"/>
      <c r="AF27" s="25"/>
      <c r="AG27" s="25"/>
      <c r="AH27" s="25"/>
      <c r="AI27" s="25"/>
      <c r="AJ27" s="25"/>
      <c r="AK27" s="25"/>
      <c r="AL27" s="25"/>
      <c r="AM27" s="25"/>
      <c r="AN27" s="25"/>
      <c r="AO27" s="25"/>
      <c r="AP27" s="25"/>
      <c r="AQ27" s="25"/>
      <c r="AR27" s="25"/>
      <c r="AS27" s="461"/>
      <c r="AT27" s="440"/>
      <c r="AU27" s="440"/>
      <c r="AV27" s="440"/>
      <c r="AW27" s="462"/>
      <c r="AX27" s="455" t="str">
        <f>IF(入力フォーム!J125=1,"ﾚ","")</f>
        <v/>
      </c>
      <c r="AY27" s="455"/>
      <c r="AZ27" s="456" t="s">
        <v>47</v>
      </c>
      <c r="BA27" s="456"/>
      <c r="BB27" s="456"/>
      <c r="BC27" s="456"/>
      <c r="BD27" s="456"/>
      <c r="BE27" s="456"/>
      <c r="BF27" s="457"/>
    </row>
    <row r="28" spans="3:58" s="15" customFormat="1" ht="14.25" customHeight="1">
      <c r="C28" s="27"/>
      <c r="E28" s="454" t="str">
        <f>IF(入力フォーム!J117=3,"○","")</f>
        <v/>
      </c>
      <c r="F28" s="454"/>
      <c r="G28" s="456" t="s">
        <v>90</v>
      </c>
      <c r="H28" s="456"/>
      <c r="I28" s="456"/>
      <c r="J28" s="456"/>
      <c r="K28" s="456"/>
      <c r="L28" s="456"/>
      <c r="M28" s="456"/>
      <c r="N28" s="456"/>
      <c r="O28" s="456"/>
      <c r="P28" s="456"/>
      <c r="Q28" s="456"/>
      <c r="R28" s="456"/>
      <c r="S28" s="456"/>
      <c r="T28" s="456"/>
      <c r="U28" s="456"/>
      <c r="V28" s="456"/>
      <c r="W28" s="456"/>
      <c r="X28" s="456"/>
      <c r="Y28" s="456"/>
      <c r="Z28" s="456"/>
      <c r="AA28" s="456"/>
      <c r="AB28" s="456"/>
      <c r="AC28" s="456"/>
      <c r="AD28" s="456"/>
      <c r="AE28" s="456"/>
      <c r="AF28" s="456"/>
      <c r="AG28" s="456"/>
      <c r="AH28" s="456"/>
      <c r="AI28" s="456"/>
      <c r="AJ28" s="456"/>
      <c r="AK28" s="456"/>
      <c r="AL28" s="456"/>
      <c r="AM28" s="456"/>
      <c r="AN28" s="456"/>
      <c r="AO28" s="456"/>
      <c r="AP28" s="456"/>
      <c r="AQ28" s="456"/>
      <c r="AR28" s="24"/>
      <c r="AS28" s="461"/>
      <c r="AT28" s="440"/>
      <c r="AU28" s="440"/>
      <c r="AV28" s="440"/>
      <c r="AW28" s="462"/>
      <c r="AX28" s="455" t="str">
        <f>IF(入力フォーム!J125=2,"ﾚ","")</f>
        <v/>
      </c>
      <c r="AY28" s="455"/>
      <c r="AZ28" s="456" t="s">
        <v>48</v>
      </c>
      <c r="BA28" s="456"/>
      <c r="BB28" s="456"/>
      <c r="BC28" s="456"/>
      <c r="BD28" s="456"/>
      <c r="BE28" s="456"/>
      <c r="BF28" s="457"/>
    </row>
    <row r="29" spans="3:58" s="15" customFormat="1" ht="14.25" customHeight="1">
      <c r="C29" s="27"/>
      <c r="E29" s="454" t="str">
        <f>IF(入力フォーム!J117=4,"○","")</f>
        <v/>
      </c>
      <c r="F29" s="454"/>
      <c r="G29" s="508" t="s">
        <v>91</v>
      </c>
      <c r="H29" s="508"/>
      <c r="I29" s="508"/>
      <c r="J29" s="508"/>
      <c r="K29" s="508"/>
      <c r="L29" s="508"/>
      <c r="M29" s="508"/>
      <c r="N29" s="508"/>
      <c r="O29" s="508"/>
      <c r="P29" s="508"/>
      <c r="Q29" s="454" t="str">
        <f>IF(入力フォーム!J117=5,"○","")</f>
        <v/>
      </c>
      <c r="R29" s="454"/>
      <c r="S29" s="508" t="s">
        <v>92</v>
      </c>
      <c r="T29" s="508"/>
      <c r="U29" s="508"/>
      <c r="V29" s="508"/>
      <c r="W29" s="508"/>
      <c r="X29" s="508"/>
      <c r="Y29" s="508"/>
      <c r="Z29" s="508"/>
      <c r="AA29" s="508"/>
      <c r="AB29" s="508"/>
      <c r="AC29" s="508"/>
      <c r="AD29" s="508"/>
      <c r="AE29" s="508"/>
      <c r="AF29" s="508"/>
      <c r="AG29" s="508"/>
      <c r="AH29" s="25"/>
      <c r="AI29" s="25"/>
      <c r="AJ29" s="465"/>
      <c r="AK29" s="465"/>
      <c r="AL29" s="25" t="s">
        <v>93</v>
      </c>
      <c r="AM29" s="25"/>
      <c r="AN29" s="25"/>
      <c r="AO29" s="25"/>
      <c r="AP29" s="25"/>
      <c r="AQ29" s="25"/>
      <c r="AR29" s="25"/>
      <c r="AS29" s="461"/>
      <c r="AT29" s="440"/>
      <c r="AU29" s="440"/>
      <c r="AV29" s="440"/>
      <c r="AW29" s="462"/>
      <c r="AX29" s="25"/>
      <c r="AY29" s="25"/>
      <c r="AZ29" s="25"/>
      <c r="BA29" s="25"/>
      <c r="BB29" s="25"/>
      <c r="BC29" s="25"/>
      <c r="BD29" s="25"/>
      <c r="BE29" s="25"/>
      <c r="BF29" s="26"/>
    </row>
    <row r="30" spans="3:58" s="15" customFormat="1" ht="3.75" customHeight="1">
      <c r="C30" s="28"/>
      <c r="D30" s="29"/>
      <c r="E30" s="29"/>
      <c r="F30" s="29"/>
      <c r="G30" s="29"/>
      <c r="H30" s="29"/>
      <c r="I30" s="29"/>
      <c r="J30" s="29"/>
      <c r="K30" s="29"/>
      <c r="L30" s="29"/>
      <c r="M30" s="29"/>
      <c r="N30" s="29"/>
      <c r="O30" s="29"/>
      <c r="P30" s="29"/>
      <c r="Q30" s="29"/>
      <c r="R30" s="29"/>
      <c r="S30" s="29"/>
      <c r="T30" s="29"/>
      <c r="U30" s="29"/>
      <c r="V30" s="29"/>
      <c r="W30" s="29"/>
      <c r="X30" s="29"/>
      <c r="Y30" s="29"/>
      <c r="Z30" s="29"/>
      <c r="AA30" s="29"/>
      <c r="AB30" s="29"/>
      <c r="AC30" s="29"/>
      <c r="AD30" s="29"/>
      <c r="AE30" s="29"/>
      <c r="AF30" s="29"/>
      <c r="AG30" s="29"/>
      <c r="AH30" s="29"/>
      <c r="AI30" s="29"/>
      <c r="AJ30" s="29"/>
      <c r="AK30" s="29"/>
      <c r="AL30" s="29"/>
      <c r="AM30" s="29"/>
      <c r="AN30" s="29"/>
      <c r="AO30" s="29"/>
      <c r="AP30" s="29"/>
      <c r="AQ30" s="29"/>
      <c r="AR30" s="29"/>
      <c r="AS30" s="29"/>
      <c r="AT30" s="29"/>
      <c r="AU30" s="29"/>
      <c r="AV30" s="29"/>
      <c r="AW30" s="29"/>
      <c r="AX30" s="29"/>
      <c r="AY30" s="29"/>
      <c r="AZ30" s="29"/>
      <c r="BA30" s="29"/>
      <c r="BB30" s="29"/>
      <c r="BC30" s="29"/>
      <c r="BD30" s="29"/>
      <c r="BE30" s="29"/>
      <c r="BF30" s="30"/>
    </row>
    <row r="31" spans="3:58" s="15" customFormat="1" ht="12.75" customHeight="1">
      <c r="C31" s="27"/>
      <c r="D31" s="456" t="s">
        <v>114</v>
      </c>
      <c r="E31" s="456"/>
      <c r="F31" s="456"/>
      <c r="G31" s="456"/>
      <c r="H31" s="456"/>
      <c r="I31" s="456"/>
      <c r="J31" s="456"/>
      <c r="K31" s="456"/>
      <c r="L31" s="456"/>
      <c r="M31" s="456"/>
      <c r="N31" s="456"/>
      <c r="O31" s="456"/>
      <c r="P31" s="456"/>
      <c r="Q31" s="456"/>
      <c r="R31" s="456"/>
      <c r="S31" s="456"/>
      <c r="T31" s="456"/>
      <c r="U31" s="456"/>
      <c r="V31" s="456"/>
      <c r="W31" s="456"/>
      <c r="X31" s="456"/>
      <c r="Y31" s="456"/>
      <c r="Z31" s="456"/>
      <c r="AA31" s="456"/>
      <c r="AB31" s="456"/>
      <c r="AC31" s="456"/>
      <c r="AD31" s="456"/>
      <c r="AE31" s="456"/>
      <c r="AF31" s="456"/>
      <c r="AG31" s="456"/>
      <c r="AH31" s="456"/>
      <c r="AI31" s="456"/>
      <c r="AJ31" s="456"/>
      <c r="AK31" s="456"/>
      <c r="AL31" s="456"/>
      <c r="AM31" s="456"/>
      <c r="AN31" s="456"/>
      <c r="AO31" s="456"/>
      <c r="AP31" s="456"/>
      <c r="AQ31" s="456"/>
      <c r="AR31" s="456"/>
      <c r="AS31" s="456"/>
      <c r="AT31" s="456"/>
      <c r="AU31" s="456"/>
      <c r="AV31" s="456"/>
      <c r="AW31" s="456"/>
      <c r="AX31" s="456"/>
      <c r="AY31" s="456"/>
      <c r="AZ31" s="456"/>
      <c r="BA31" s="456"/>
      <c r="BB31" s="456"/>
      <c r="BC31" s="456"/>
      <c r="BD31" s="456"/>
      <c r="BE31" s="456"/>
      <c r="BF31" s="457"/>
    </row>
    <row r="32" spans="3:58" s="15" customFormat="1" ht="12.75" customHeight="1">
      <c r="C32" s="27"/>
      <c r="D32" s="494" t="s">
        <v>113</v>
      </c>
      <c r="E32" s="494"/>
      <c r="F32" s="494"/>
      <c r="G32" s="494"/>
      <c r="H32" s="494"/>
      <c r="I32" s="494"/>
      <c r="J32" s="494"/>
      <c r="K32" s="494"/>
      <c r="L32" s="494"/>
      <c r="M32" s="494"/>
      <c r="N32" s="494"/>
      <c r="O32" s="494"/>
      <c r="P32" s="25"/>
      <c r="Q32" s="469" t="str">
        <f>IF(入力フォーム!J131=1,"ﾚ","")</f>
        <v/>
      </c>
      <c r="R32" s="469"/>
      <c r="T32" s="25" t="s">
        <v>49</v>
      </c>
      <c r="U32" s="25"/>
      <c r="V32" s="25"/>
      <c r="Z32" s="32"/>
      <c r="AA32" s="31"/>
      <c r="AB32" s="469" t="str">
        <f>IF(入力フォーム!J131=2,"ﾚ","")</f>
        <v/>
      </c>
      <c r="AC32" s="469"/>
      <c r="AE32" s="25" t="s">
        <v>50</v>
      </c>
      <c r="AG32" s="25"/>
      <c r="AH32" s="25"/>
      <c r="AI32" s="25"/>
      <c r="AJ32" s="25"/>
      <c r="AK32" s="25"/>
      <c r="AL32" s="25"/>
      <c r="AM32" s="25"/>
      <c r="AN32" s="202" t="str">
        <f>IF(入力フォーム!J138="","",IF(AND(入力フォーム!J131=1,入力フォーム!J138=1),"インターネット販売を希望します",IF(AND(入力フォーム!J131=1,入力フォーム!J138=2),"インターネット販売を希望しません")))</f>
        <v/>
      </c>
      <c r="AO32" s="24"/>
      <c r="AQ32" s="25"/>
      <c r="AR32" s="25"/>
      <c r="AS32" s="25"/>
      <c r="AT32" s="25"/>
      <c r="AU32" s="25"/>
      <c r="BF32" s="33"/>
    </row>
    <row r="33" spans="3:58" s="15" customFormat="1" ht="12.75" customHeight="1">
      <c r="C33" s="27"/>
      <c r="D33" s="15" t="s">
        <v>64</v>
      </c>
      <c r="BF33" s="33"/>
    </row>
    <row r="34" spans="3:58" s="15" customFormat="1" ht="12.75" customHeight="1">
      <c r="C34" s="27"/>
      <c r="Q34" s="469" t="str">
        <f>IF(入力フォーム!J145=1,"ﾚ","")</f>
        <v/>
      </c>
      <c r="R34" s="469"/>
      <c r="T34" s="25" t="s">
        <v>51</v>
      </c>
      <c r="V34" s="32"/>
      <c r="W34" s="32"/>
      <c r="Y34" s="25"/>
      <c r="Z34" s="25"/>
      <c r="AA34" s="25"/>
      <c r="AB34" s="469" t="str">
        <f>IF(入力フォーム!J145=2,"ﾚ","")</f>
        <v/>
      </c>
      <c r="AC34" s="469"/>
      <c r="AE34" s="25" t="s">
        <v>50</v>
      </c>
      <c r="AF34" s="25"/>
      <c r="AG34" s="25"/>
      <c r="AH34" s="25"/>
      <c r="AI34" s="25"/>
      <c r="AJ34" s="32"/>
      <c r="AK34" s="32"/>
      <c r="AM34" s="25"/>
      <c r="AN34" s="25"/>
      <c r="AO34" s="25"/>
      <c r="AP34" s="25"/>
      <c r="AQ34" s="25"/>
      <c r="AR34" s="25"/>
      <c r="AS34" s="25"/>
      <c r="AT34" s="25"/>
      <c r="AU34" s="25"/>
      <c r="BF34" s="33"/>
    </row>
    <row r="35" spans="3:58" s="15" customFormat="1" ht="7.5" customHeight="1">
      <c r="C35" s="34"/>
      <c r="D35" s="35"/>
      <c r="E35" s="35"/>
      <c r="F35" s="35"/>
      <c r="G35" s="35"/>
      <c r="H35" s="35"/>
      <c r="I35" s="35"/>
      <c r="J35" s="35"/>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c r="AP35" s="35"/>
      <c r="AQ35" s="35"/>
      <c r="AR35" s="35"/>
      <c r="AS35" s="35"/>
      <c r="AT35" s="35"/>
      <c r="AU35" s="35"/>
      <c r="AV35" s="35"/>
      <c r="AW35" s="35"/>
      <c r="AX35" s="35"/>
      <c r="AY35" s="35"/>
      <c r="AZ35" s="35"/>
      <c r="BA35" s="35"/>
      <c r="BB35" s="35"/>
      <c r="BC35" s="35"/>
      <c r="BD35" s="35"/>
      <c r="BE35" s="35"/>
      <c r="BF35" s="36"/>
    </row>
    <row r="36" spans="3:58" s="15" customFormat="1" ht="4.5" customHeight="1"/>
    <row r="37" spans="3:58" s="15" customFormat="1" ht="11">
      <c r="C37" s="56"/>
      <c r="D37" s="56"/>
    </row>
    <row r="38" spans="3:58" s="15" customFormat="1" ht="14">
      <c r="C38" s="524" t="s">
        <v>569</v>
      </c>
      <c r="D38" s="524"/>
      <c r="E38" s="524"/>
      <c r="F38" s="524"/>
      <c r="G38" s="524"/>
      <c r="H38" s="524"/>
      <c r="I38" s="524"/>
      <c r="J38" s="524"/>
      <c r="K38" s="524"/>
      <c r="L38" s="525" t="str">
        <f>IF(入力フォーム!J178="","",入力フォーム!J178)</f>
        <v/>
      </c>
      <c r="M38" s="525"/>
      <c r="N38" s="525"/>
      <c r="O38" s="526" t="s">
        <v>567</v>
      </c>
      <c r="P38" s="526"/>
      <c r="Q38" s="526"/>
      <c r="R38" s="526"/>
      <c r="S38" s="526"/>
      <c r="T38" s="526"/>
      <c r="U38" s="526"/>
      <c r="V38" s="526"/>
      <c r="W38" s="526"/>
      <c r="X38" s="526"/>
      <c r="Y38" s="526"/>
      <c r="Z38" s="526"/>
      <c r="AA38" s="526"/>
      <c r="AB38" s="526"/>
      <c r="AC38" s="526"/>
      <c r="AD38" s="526"/>
      <c r="AE38" s="526"/>
      <c r="AF38" s="526"/>
      <c r="AG38" s="526"/>
    </row>
    <row r="39" spans="3:58" s="15" customFormat="1" ht="12.75" customHeight="1">
      <c r="C39" s="456" t="s">
        <v>115</v>
      </c>
      <c r="D39" s="456"/>
      <c r="E39" s="456"/>
      <c r="F39" s="456"/>
      <c r="G39" s="456"/>
      <c r="H39" s="456"/>
      <c r="I39" s="456"/>
      <c r="J39" s="456"/>
      <c r="K39" s="456"/>
      <c r="L39" s="456"/>
      <c r="M39" s="456"/>
      <c r="N39" s="456"/>
      <c r="O39" s="456"/>
      <c r="P39" s="456"/>
      <c r="Q39" s="456"/>
      <c r="R39" s="456"/>
      <c r="S39" s="456"/>
      <c r="T39" s="456"/>
      <c r="U39" s="456"/>
      <c r="V39" s="456"/>
      <c r="W39" s="456"/>
      <c r="X39" s="456"/>
      <c r="Y39" s="456"/>
      <c r="Z39" s="456"/>
      <c r="AA39" s="456"/>
      <c r="AB39" s="456"/>
      <c r="AC39" s="456"/>
      <c r="AD39" s="456"/>
      <c r="AE39" s="456"/>
      <c r="AF39" s="456"/>
      <c r="AG39" s="456"/>
      <c r="AH39" s="456"/>
      <c r="AI39" s="456"/>
      <c r="AJ39" s="456"/>
      <c r="AK39" s="456"/>
      <c r="AL39" s="456"/>
      <c r="AO39" s="440" t="s">
        <v>564</v>
      </c>
      <c r="AP39" s="440"/>
      <c r="AQ39" s="440"/>
      <c r="AR39" s="492">
        <f>IF(入力フォーム!E176="","",入力フォーム!E176)</f>
        <v>7</v>
      </c>
      <c r="AS39" s="492"/>
      <c r="AT39" s="440" t="s">
        <v>28</v>
      </c>
      <c r="AU39" s="440"/>
      <c r="AV39" s="492">
        <f>IF(入力フォーム!G176="","",入力フォーム!G176)</f>
        <v>6</v>
      </c>
      <c r="AW39" s="492"/>
      <c r="AX39" s="440" t="s">
        <v>52</v>
      </c>
      <c r="AY39" s="440"/>
      <c r="AZ39" s="492">
        <f>IF(入力フォーム!I176="","",入力フォーム!I176)</f>
        <v>24</v>
      </c>
      <c r="BA39" s="492"/>
      <c r="BB39" s="492"/>
      <c r="BC39" s="456" t="s">
        <v>30</v>
      </c>
      <c r="BD39" s="456"/>
      <c r="BE39" s="456"/>
      <c r="BF39" s="456"/>
    </row>
    <row r="40" spans="3:58" s="15" customFormat="1" ht="4.5" customHeight="1"/>
    <row r="41" spans="3:58" s="15" customFormat="1" ht="21.75" customHeight="1">
      <c r="E41" s="484" t="s">
        <v>53</v>
      </c>
      <c r="F41" s="484"/>
      <c r="G41" s="484"/>
      <c r="H41" s="484"/>
      <c r="I41" s="484"/>
      <c r="J41" s="484"/>
      <c r="K41" s="484"/>
      <c r="L41" s="484"/>
      <c r="M41" s="485" t="str">
        <f>IF(入力フォーム!B18="","",入力フォーム!B18)</f>
        <v/>
      </c>
      <c r="N41" s="485"/>
      <c r="O41" s="485"/>
      <c r="P41" s="485"/>
      <c r="Q41" s="485"/>
      <c r="R41" s="485"/>
      <c r="S41" s="485"/>
      <c r="T41" s="485"/>
      <c r="U41" s="485"/>
      <c r="V41" s="485"/>
      <c r="W41" s="485"/>
      <c r="X41" s="485"/>
      <c r="Y41" s="485"/>
      <c r="Z41" s="485"/>
      <c r="AA41" s="485"/>
      <c r="AB41" s="485"/>
      <c r="AC41" s="485"/>
      <c r="AD41" s="485"/>
      <c r="AE41" s="485"/>
      <c r="AF41" s="485"/>
      <c r="AG41" s="485"/>
      <c r="AH41" s="485"/>
      <c r="AI41" s="485"/>
      <c r="AJ41" s="485"/>
      <c r="AK41" s="485"/>
      <c r="AL41" s="485"/>
      <c r="AM41" s="485"/>
      <c r="AN41" s="485"/>
      <c r="AO41" s="35"/>
      <c r="AP41" s="35"/>
      <c r="AQ41" s="35"/>
    </row>
    <row r="42" spans="3:58" s="15" customFormat="1" ht="21.75" customHeight="1">
      <c r="E42" s="484" t="s">
        <v>54</v>
      </c>
      <c r="F42" s="484"/>
      <c r="G42" s="484"/>
      <c r="H42" s="484"/>
      <c r="I42" s="484"/>
      <c r="J42" s="484"/>
      <c r="K42" s="484"/>
      <c r="L42" s="484"/>
      <c r="M42" s="493" t="str">
        <f>IF(入力フォーム!C159="","",入力フォーム!C159)</f>
        <v/>
      </c>
      <c r="N42" s="493"/>
      <c r="O42" s="493"/>
      <c r="P42" s="493"/>
      <c r="Q42" s="493"/>
      <c r="R42" s="493"/>
      <c r="S42" s="493"/>
      <c r="T42" s="493"/>
      <c r="U42" s="493"/>
      <c r="V42" s="493"/>
      <c r="W42" s="493"/>
      <c r="X42" s="493"/>
      <c r="Y42" s="493"/>
      <c r="Z42" s="493"/>
      <c r="AA42" s="493"/>
      <c r="AB42" s="493"/>
      <c r="AC42" s="493"/>
      <c r="AD42" s="493"/>
      <c r="AE42" s="493"/>
      <c r="AF42" s="493"/>
      <c r="AG42" s="493"/>
      <c r="AH42" s="493"/>
      <c r="AI42" s="493"/>
      <c r="AJ42" s="493"/>
      <c r="AK42" s="493"/>
      <c r="AL42" s="493"/>
      <c r="AM42" s="493"/>
      <c r="AN42" s="493"/>
      <c r="AO42" s="468" t="s">
        <v>55</v>
      </c>
      <c r="AP42" s="468"/>
      <c r="AQ42" s="468"/>
    </row>
    <row r="43" spans="3:58" s="15" customFormat="1" ht="21.75" customHeight="1">
      <c r="E43" s="484" t="s">
        <v>56</v>
      </c>
      <c r="F43" s="484"/>
      <c r="G43" s="484"/>
      <c r="H43" s="484"/>
      <c r="I43" s="484"/>
      <c r="J43" s="484"/>
      <c r="K43" s="484"/>
      <c r="L43" s="484"/>
      <c r="M43" s="493" t="str">
        <f>IF(入力フォーム!C162="","",入力フォーム!C162)</f>
        <v/>
      </c>
      <c r="N43" s="493"/>
      <c r="O43" s="493"/>
      <c r="P43" s="493"/>
      <c r="Q43" s="493"/>
      <c r="R43" s="493"/>
      <c r="S43" s="493"/>
      <c r="T43" s="493"/>
      <c r="U43" s="493"/>
      <c r="V43" s="493"/>
      <c r="W43" s="493"/>
      <c r="X43" s="493"/>
      <c r="Y43" s="493"/>
      <c r="Z43" s="493"/>
      <c r="AA43" s="493"/>
      <c r="AB43" s="493"/>
      <c r="AC43" s="493"/>
      <c r="AD43" s="493"/>
      <c r="AE43" s="507" t="s">
        <v>57</v>
      </c>
      <c r="AF43" s="507"/>
    </row>
    <row r="44" spans="3:58" s="15" customFormat="1" ht="21.75" customHeight="1">
      <c r="E44" s="484" t="s">
        <v>58</v>
      </c>
      <c r="F44" s="484"/>
      <c r="G44" s="484"/>
      <c r="H44" s="484"/>
      <c r="I44" s="484"/>
      <c r="J44" s="484"/>
      <c r="K44" s="484"/>
      <c r="L44" s="484"/>
      <c r="M44" s="467" t="s">
        <v>59</v>
      </c>
      <c r="N44" s="467"/>
      <c r="O44" s="467"/>
      <c r="P44" s="467"/>
      <c r="Q44" s="467"/>
      <c r="R44" s="467"/>
      <c r="S44" s="467"/>
      <c r="T44" s="502" t="s">
        <v>94</v>
      </c>
      <c r="U44" s="502"/>
      <c r="V44" s="503" t="str">
        <f>IF(入力フォーム!C160="","",入力フォーム!C160)</f>
        <v/>
      </c>
      <c r="W44" s="503"/>
      <c r="X44" s="503"/>
      <c r="Y44" s="503"/>
      <c r="Z44" s="503"/>
      <c r="AA44" s="503"/>
      <c r="AB44" s="500" t="s">
        <v>95</v>
      </c>
      <c r="AC44" s="500"/>
      <c r="AD44" s="504" t="str">
        <f>IF(入力フォーム!E160="","",入力フォーム!E160)</f>
        <v/>
      </c>
      <c r="AE44" s="504"/>
      <c r="AF44" s="504"/>
      <c r="AG44" s="504"/>
      <c r="AH44" s="504"/>
      <c r="AI44" s="504"/>
      <c r="AJ44" s="504"/>
      <c r="AK44" s="504"/>
      <c r="AL44" s="504"/>
      <c r="AM44" s="504"/>
      <c r="AN44" s="504"/>
      <c r="AO44" s="504"/>
      <c r="AP44" s="504"/>
      <c r="AQ44" s="504"/>
      <c r="AR44" s="504"/>
      <c r="AS44" s="504"/>
      <c r="AT44" s="504"/>
      <c r="AU44" s="504"/>
      <c r="AV44" s="504"/>
    </row>
    <row r="45" spans="3:58" s="15" customFormat="1" ht="21.75" customHeight="1">
      <c r="M45" s="505" t="s">
        <v>60</v>
      </c>
      <c r="N45" s="505"/>
      <c r="O45" s="505"/>
      <c r="P45" s="505"/>
      <c r="Q45" s="506" t="str">
        <f>IF(入力フォーム!C161="","",入力フォーム!C161)</f>
        <v/>
      </c>
      <c r="R45" s="506"/>
      <c r="S45" s="506"/>
      <c r="T45" s="506"/>
      <c r="U45" s="506"/>
      <c r="V45" s="506"/>
      <c r="W45" s="506"/>
      <c r="X45" s="506"/>
      <c r="Y45" s="506"/>
      <c r="Z45" s="506"/>
      <c r="AA45" s="506"/>
      <c r="AB45" s="506"/>
      <c r="AC45" s="506"/>
      <c r="AD45" s="506"/>
      <c r="AE45" s="506"/>
      <c r="AF45" s="506"/>
      <c r="AG45" s="506"/>
      <c r="AH45" s="506"/>
      <c r="AI45" s="506"/>
      <c r="AJ45" s="506"/>
      <c r="AK45" s="506"/>
      <c r="AL45" s="506"/>
      <c r="AM45" s="506"/>
      <c r="AN45" s="506"/>
      <c r="AO45" s="506"/>
      <c r="AP45" s="506"/>
      <c r="AQ45" s="506"/>
      <c r="AR45" s="506"/>
      <c r="AS45" s="506"/>
      <c r="AT45" s="506"/>
      <c r="AU45" s="506"/>
      <c r="AV45" s="506"/>
      <c r="AW45" s="506"/>
      <c r="AX45" s="506"/>
      <c r="AY45" s="506"/>
      <c r="AZ45" s="506"/>
    </row>
    <row r="46" spans="3:58" s="15" customFormat="1" ht="21.75" customHeight="1">
      <c r="M46" s="467" t="s">
        <v>61</v>
      </c>
      <c r="N46" s="467"/>
      <c r="O46" s="467"/>
      <c r="P46" s="467"/>
      <c r="Q46" s="467"/>
      <c r="R46" s="467"/>
      <c r="S46" s="467"/>
      <c r="T46" s="502" t="s">
        <v>96</v>
      </c>
      <c r="U46" s="502"/>
      <c r="V46" s="503" t="str">
        <f>IF(入力フォーム!C163="","",入力フォーム!C163)</f>
        <v/>
      </c>
      <c r="W46" s="503"/>
      <c r="X46" s="503"/>
      <c r="Y46" s="503"/>
      <c r="Z46" s="503"/>
      <c r="AA46" s="503"/>
      <c r="AB46" s="500" t="s">
        <v>97</v>
      </c>
      <c r="AC46" s="500"/>
      <c r="AD46" s="504" t="str">
        <f>IF(入力フォーム!E163="","",入力フォーム!E163)</f>
        <v/>
      </c>
      <c r="AE46" s="504"/>
      <c r="AF46" s="504"/>
      <c r="AG46" s="504"/>
      <c r="AH46" s="504"/>
      <c r="AI46" s="504"/>
      <c r="AJ46" s="504"/>
      <c r="AK46" s="504"/>
      <c r="AL46" s="504"/>
      <c r="AM46" s="504"/>
      <c r="AN46" s="504"/>
      <c r="AO46" s="504"/>
      <c r="AP46" s="504"/>
      <c r="AQ46" s="504"/>
      <c r="AR46" s="504"/>
      <c r="AS46" s="504"/>
      <c r="AT46" s="504"/>
      <c r="AU46" s="504"/>
      <c r="AV46" s="504"/>
    </row>
    <row r="47" spans="3:58" s="15" customFormat="1" ht="21.75" customHeight="1">
      <c r="M47" s="505" t="s">
        <v>60</v>
      </c>
      <c r="N47" s="505"/>
      <c r="O47" s="505"/>
      <c r="P47" s="505"/>
      <c r="Q47" s="506" t="str">
        <f>IF(入力フォーム!C164="","",入力フォーム!C164)</f>
        <v/>
      </c>
      <c r="R47" s="506"/>
      <c r="S47" s="506"/>
      <c r="T47" s="506"/>
      <c r="U47" s="506"/>
      <c r="V47" s="506"/>
      <c r="W47" s="506"/>
      <c r="X47" s="506"/>
      <c r="Y47" s="506"/>
      <c r="Z47" s="506"/>
      <c r="AA47" s="506"/>
      <c r="AB47" s="506"/>
      <c r="AC47" s="506"/>
      <c r="AD47" s="506"/>
      <c r="AE47" s="506"/>
      <c r="AF47" s="506"/>
      <c r="AG47" s="506"/>
      <c r="AH47" s="506"/>
      <c r="AI47" s="506"/>
      <c r="AJ47" s="506"/>
      <c r="AK47" s="506"/>
      <c r="AL47" s="506"/>
      <c r="AM47" s="506"/>
      <c r="AN47" s="506"/>
      <c r="AO47" s="506"/>
      <c r="AP47" s="506"/>
      <c r="AQ47" s="506"/>
      <c r="AR47" s="506"/>
      <c r="AS47" s="506"/>
      <c r="AT47" s="506"/>
      <c r="AU47" s="506"/>
      <c r="AV47" s="506"/>
      <c r="AW47" s="506"/>
      <c r="AX47" s="506"/>
      <c r="AY47" s="506"/>
      <c r="AZ47" s="506"/>
    </row>
    <row r="48" spans="3:58" s="15" customFormat="1" ht="26.25" customHeight="1">
      <c r="M48" s="513" t="s">
        <v>62</v>
      </c>
      <c r="N48" s="513"/>
      <c r="O48" s="513"/>
      <c r="P48" s="513"/>
      <c r="Q48" s="513"/>
      <c r="R48" s="513"/>
      <c r="S48" s="513"/>
      <c r="T48" s="513"/>
      <c r="U48" s="513"/>
      <c r="V48" s="513"/>
      <c r="W48" s="513"/>
      <c r="X48" s="513"/>
      <c r="Y48" s="513"/>
      <c r="Z48" s="513"/>
      <c r="AA48" s="513"/>
      <c r="AB48" s="500" t="s">
        <v>98</v>
      </c>
      <c r="AC48" s="500"/>
      <c r="AD48" s="501" t="str">
        <f>IF(入力フォーム!D165="","",入力フォーム!D165)</f>
        <v/>
      </c>
      <c r="AE48" s="501"/>
      <c r="AF48" s="501"/>
      <c r="AG48" s="501"/>
      <c r="AH48" s="501"/>
      <c r="AI48" s="501"/>
      <c r="AJ48" s="501"/>
      <c r="AK48" s="501"/>
      <c r="AL48" s="501"/>
      <c r="AM48" s="501"/>
      <c r="AN48" s="501"/>
      <c r="AO48" s="501"/>
      <c r="AP48" s="501"/>
      <c r="AQ48" s="501"/>
      <c r="AR48" s="501"/>
      <c r="AS48" s="501"/>
      <c r="AT48" s="501"/>
      <c r="AU48" s="501"/>
      <c r="AV48" s="501"/>
      <c r="AW48" s="37"/>
      <c r="AX48" s="37"/>
      <c r="AY48" s="37"/>
      <c r="AZ48" s="37"/>
    </row>
    <row r="49" spans="1:59" ht="14.25" customHeight="1"/>
    <row r="50" spans="1:59" ht="14.25" customHeight="1">
      <c r="A50" s="398" t="str">
        <f>"エントリー料"&amp;TEXT(入力フォーム!B42,"#,##0円")&amp;"＋登録料(1,000円×"&amp;入力フォーム!B35&amp;"名)"&amp;TEXT(入力フォーム!C42,"#,##0円")&amp;"＋登録外(800円×"&amp;入力フォーム!D41&amp;"名)"&amp;TEXT(入力フォーム!D42,"#,##0円")&amp;"＝"&amp;TEXT(入力フォーム!E42,"#,##0円")</f>
        <v>エントリー料0円＋登録料(1,000円×0名)0円＋登録外(800円×0名)0円＝0円</v>
      </c>
      <c r="B50" s="398"/>
      <c r="C50" s="398"/>
      <c r="D50" s="398"/>
      <c r="E50" s="398"/>
      <c r="F50" s="398"/>
      <c r="G50" s="398"/>
      <c r="H50" s="398"/>
      <c r="I50" s="398"/>
      <c r="J50" s="398"/>
      <c r="K50" s="398"/>
      <c r="L50" s="398"/>
      <c r="M50" s="398"/>
      <c r="N50" s="398"/>
      <c r="O50" s="398"/>
      <c r="P50" s="398"/>
      <c r="Q50" s="398"/>
      <c r="R50" s="398"/>
      <c r="S50" s="398"/>
      <c r="T50" s="398"/>
      <c r="U50" s="398"/>
      <c r="V50" s="398"/>
      <c r="W50" s="398"/>
      <c r="X50" s="398"/>
      <c r="Y50" s="398"/>
      <c r="Z50" s="398"/>
      <c r="AA50" s="398"/>
      <c r="AB50" s="398"/>
      <c r="AC50" s="398"/>
      <c r="AD50" s="398"/>
      <c r="AE50" s="398"/>
      <c r="AF50" s="398"/>
      <c r="AG50" s="398"/>
      <c r="AH50" s="398"/>
      <c r="AI50" s="398"/>
      <c r="AJ50" s="398"/>
      <c r="AK50" s="398"/>
      <c r="AL50" s="398"/>
      <c r="AM50" s="398"/>
      <c r="AN50" s="398"/>
      <c r="AO50" s="398"/>
      <c r="AP50" s="398"/>
      <c r="AQ50" s="398"/>
      <c r="AR50" s="398"/>
      <c r="AS50" s="398"/>
      <c r="AT50" s="398"/>
      <c r="AU50" s="398"/>
      <c r="AV50" s="398"/>
      <c r="AW50" s="398"/>
      <c r="AX50" s="398"/>
      <c r="AY50" s="398"/>
      <c r="AZ50" s="398"/>
      <c r="BA50" s="398"/>
      <c r="BB50" s="398"/>
      <c r="BC50" s="398"/>
      <c r="BD50" s="398"/>
      <c r="BE50" s="398"/>
      <c r="BF50" s="398"/>
      <c r="BG50" s="398"/>
    </row>
    <row r="158" spans="5:5" ht="0" hidden="1" customHeight="1">
      <c r="E158" s="2">
        <v>28</v>
      </c>
    </row>
  </sheetData>
  <sheetProtection algorithmName="SHA-512" hashValue="XM0PEtrK85Z8Ioo4u2rzKveVo3kjv2V73hZ+a7WzO51beEr3vFdGt0ekLtgD1J1DSu1YHKiUDB1BgSkoiVafQA==" saltValue="kMDyg1kx97AFrL6zrhPa9Q==" spinCount="100000" sheet="1" objects="1" scenarios="1"/>
  <mergeCells count="158">
    <mergeCell ref="C38:K38"/>
    <mergeCell ref="L38:N38"/>
    <mergeCell ref="O38:AG38"/>
    <mergeCell ref="C8:F8"/>
    <mergeCell ref="G8:AE8"/>
    <mergeCell ref="AF8:AJ9"/>
    <mergeCell ref="AK8:AO9"/>
    <mergeCell ref="C9:F9"/>
    <mergeCell ref="G9:AE9"/>
    <mergeCell ref="G23:K24"/>
    <mergeCell ref="L23:Q23"/>
    <mergeCell ref="L24:Q24"/>
    <mergeCell ref="R24:AI24"/>
    <mergeCell ref="G25:K25"/>
    <mergeCell ref="L25:Q25"/>
    <mergeCell ref="R25:AI25"/>
    <mergeCell ref="R23:AI23"/>
    <mergeCell ref="G16:K20"/>
    <mergeCell ref="S27:AC27"/>
    <mergeCell ref="AU4:AV4"/>
    <mergeCell ref="AM5:BF5"/>
    <mergeCell ref="AW4:BF4"/>
    <mergeCell ref="AE4:AT4"/>
    <mergeCell ref="C6:F6"/>
    <mergeCell ref="G6:AQ6"/>
    <mergeCell ref="AR6:AW7"/>
    <mergeCell ref="AX6:BF7"/>
    <mergeCell ref="C7:F7"/>
    <mergeCell ref="G7:AQ7"/>
    <mergeCell ref="AP8:AQ9"/>
    <mergeCell ref="AR8:AW9"/>
    <mergeCell ref="BD8:BF9"/>
    <mergeCell ref="C10:F11"/>
    <mergeCell ref="I10:K10"/>
    <mergeCell ref="L10:N10"/>
    <mergeCell ref="O10:Q10"/>
    <mergeCell ref="C12:F25"/>
    <mergeCell ref="G12:K15"/>
    <mergeCell ref="L12:Q12"/>
    <mergeCell ref="G21:K22"/>
    <mergeCell ref="L21:Q21"/>
    <mergeCell ref="L15:Q15"/>
    <mergeCell ref="L18:AR18"/>
    <mergeCell ref="L19:AR19"/>
    <mergeCell ref="R10:T10"/>
    <mergeCell ref="U10:W10"/>
    <mergeCell ref="AD10:AF10"/>
    <mergeCell ref="AG10:AH11"/>
    <mergeCell ref="AI10:BF11"/>
    <mergeCell ref="AX12:BF13"/>
    <mergeCell ref="L13:Q14"/>
    <mergeCell ref="R13:AW14"/>
    <mergeCell ref="AX14:AZ15"/>
    <mergeCell ref="BA14:BB15"/>
    <mergeCell ref="BC14:BD15"/>
    <mergeCell ref="BE14:BF15"/>
    <mergeCell ref="R15:AW15"/>
    <mergeCell ref="R12:AW12"/>
    <mergeCell ref="AX16:AZ16"/>
    <mergeCell ref="BA16:BB16"/>
    <mergeCell ref="BC16:BD16"/>
    <mergeCell ref="BE16:BF16"/>
    <mergeCell ref="L16:AR16"/>
    <mergeCell ref="AS16:AW16"/>
    <mergeCell ref="BC18:BD18"/>
    <mergeCell ref="AX17:AZ17"/>
    <mergeCell ref="BA17:BB17"/>
    <mergeCell ref="BC17:BD17"/>
    <mergeCell ref="BE18:BF18"/>
    <mergeCell ref="AX18:AZ18"/>
    <mergeCell ref="BA18:BB18"/>
    <mergeCell ref="AJ23:AN24"/>
    <mergeCell ref="BE17:BF17"/>
    <mergeCell ref="BC20:BD20"/>
    <mergeCell ref="AO23:BF24"/>
    <mergeCell ref="AX19:AZ19"/>
    <mergeCell ref="BA19:BB19"/>
    <mergeCell ref="BC19:BD19"/>
    <mergeCell ref="BE19:BF19"/>
    <mergeCell ref="BE20:BF20"/>
    <mergeCell ref="AS20:AW20"/>
    <mergeCell ref="L17:AR17"/>
    <mergeCell ref="AS17:AW17"/>
    <mergeCell ref="AS19:AW19"/>
    <mergeCell ref="AO21:BF22"/>
    <mergeCell ref="AS18:AW18"/>
    <mergeCell ref="L20:AR20"/>
    <mergeCell ref="AX20:AZ20"/>
    <mergeCell ref="E44:L44"/>
    <mergeCell ref="AB46:AC46"/>
    <mergeCell ref="BA20:BB20"/>
    <mergeCell ref="R21:AI21"/>
    <mergeCell ref="AJ21:AN22"/>
    <mergeCell ref="L22:Q22"/>
    <mergeCell ref="R22:AI22"/>
    <mergeCell ref="E29:F29"/>
    <mergeCell ref="Q29:R29"/>
    <mergeCell ref="G28:AQ28"/>
    <mergeCell ref="E28:F28"/>
    <mergeCell ref="AJ25:AN25"/>
    <mergeCell ref="AO25:BF25"/>
    <mergeCell ref="E27:F27"/>
    <mergeCell ref="G27:O27"/>
    <mergeCell ref="Q27:R27"/>
    <mergeCell ref="AJ29:AK29"/>
    <mergeCell ref="C26:U26"/>
    <mergeCell ref="V26:W26"/>
    <mergeCell ref="X26:AI26"/>
    <mergeCell ref="AJ26:AK26"/>
    <mergeCell ref="AX27:AY27"/>
    <mergeCell ref="G29:P29"/>
    <mergeCell ref="S29:AG29"/>
    <mergeCell ref="E43:L43"/>
    <mergeCell ref="M43:AD43"/>
    <mergeCell ref="AE43:AF43"/>
    <mergeCell ref="E41:L41"/>
    <mergeCell ref="M41:AN41"/>
    <mergeCell ref="E42:L42"/>
    <mergeCell ref="M42:AN42"/>
    <mergeCell ref="AO39:AQ39"/>
    <mergeCell ref="AR39:AS39"/>
    <mergeCell ref="C39:AL39"/>
    <mergeCell ref="AZ27:BF27"/>
    <mergeCell ref="M48:AA48"/>
    <mergeCell ref="AB48:AC48"/>
    <mergeCell ref="AD48:AV48"/>
    <mergeCell ref="M46:S46"/>
    <mergeCell ref="T46:U46"/>
    <mergeCell ref="V46:AA46"/>
    <mergeCell ref="BC39:BF39"/>
    <mergeCell ref="AZ39:BB39"/>
    <mergeCell ref="AT39:AU39"/>
    <mergeCell ref="AV39:AW39"/>
    <mergeCell ref="AX39:AY39"/>
    <mergeCell ref="AX8:BC9"/>
    <mergeCell ref="A50:BG50"/>
    <mergeCell ref="C2:BF2"/>
    <mergeCell ref="C3:BF3"/>
    <mergeCell ref="AD46:AV46"/>
    <mergeCell ref="M47:P47"/>
    <mergeCell ref="Q47:AZ47"/>
    <mergeCell ref="AB44:AC44"/>
    <mergeCell ref="AD44:AV44"/>
    <mergeCell ref="M45:P45"/>
    <mergeCell ref="Q45:AZ45"/>
    <mergeCell ref="M44:S44"/>
    <mergeCell ref="T44:U44"/>
    <mergeCell ref="V44:AA44"/>
    <mergeCell ref="AO42:AQ42"/>
    <mergeCell ref="Q34:R34"/>
    <mergeCell ref="AB34:AC34"/>
    <mergeCell ref="D31:BF31"/>
    <mergeCell ref="Q32:R32"/>
    <mergeCell ref="D32:O32"/>
    <mergeCell ref="AB32:AC32"/>
    <mergeCell ref="AX28:AY28"/>
    <mergeCell ref="AZ28:BF28"/>
    <mergeCell ref="AS26:AW29"/>
  </mergeCells>
  <phoneticPr fontId="2"/>
  <pageMargins left="0.59055118110236227" right="0.59055118110236227" top="0.73" bottom="0.59055118110236227" header="0.51181102362204722" footer="0.51181102362204722"/>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BJ164"/>
  <sheetViews>
    <sheetView zoomScaleNormal="100" workbookViewId="0">
      <selection activeCell="AX10" sqref="AX10:BC11"/>
    </sheetView>
  </sheetViews>
  <sheetFormatPr defaultColWidth="0" defaultRowHeight="0" customHeight="1" zeroHeight="1"/>
  <cols>
    <col min="1" max="6" width="1.90625" style="2" customWidth="1"/>
    <col min="7" max="9" width="2" style="2" customWidth="1"/>
    <col min="10" max="49" width="1.453125" style="2" customWidth="1"/>
    <col min="50" max="55" width="1.26953125" style="2" customWidth="1"/>
    <col min="56" max="56" width="1.453125" style="2" customWidth="1"/>
    <col min="57" max="58" width="1.26953125" style="2" customWidth="1"/>
    <col min="59" max="59" width="1.7265625" style="2" customWidth="1"/>
    <col min="60" max="16384" width="8" style="2" hidden="1"/>
  </cols>
  <sheetData>
    <row r="1" spans="3:59" ht="11.25" customHeight="1"/>
    <row r="2" spans="3:59" ht="16.5">
      <c r="C2" s="300" t="s">
        <v>239</v>
      </c>
      <c r="D2" s="300"/>
      <c r="E2" s="300"/>
      <c r="F2" s="300"/>
      <c r="G2" s="300"/>
      <c r="H2" s="300"/>
      <c r="I2" s="300"/>
      <c r="J2" s="300"/>
      <c r="K2" s="300"/>
      <c r="L2" s="300"/>
      <c r="M2" s="300"/>
      <c r="N2" s="300"/>
      <c r="O2" s="300"/>
      <c r="P2" s="300"/>
      <c r="Q2" s="300"/>
      <c r="R2" s="300"/>
      <c r="S2" s="300"/>
      <c r="T2" s="300"/>
      <c r="U2" s="300"/>
      <c r="V2" s="300"/>
      <c r="W2" s="300"/>
      <c r="X2" s="300"/>
      <c r="Y2" s="300"/>
      <c r="Z2" s="300"/>
      <c r="AA2" s="300"/>
      <c r="AB2" s="300"/>
      <c r="AC2" s="300"/>
      <c r="AD2" s="300"/>
      <c r="AE2" s="300"/>
      <c r="AF2" s="300"/>
      <c r="AG2" s="300"/>
      <c r="AH2" s="300"/>
      <c r="AI2" s="300"/>
      <c r="AJ2" s="300"/>
      <c r="AK2" s="300"/>
      <c r="AL2" s="300"/>
      <c r="AM2" s="300"/>
      <c r="AN2" s="300"/>
      <c r="AO2" s="300"/>
      <c r="AP2" s="300"/>
      <c r="AQ2" s="300"/>
      <c r="AR2" s="300"/>
      <c r="AS2" s="300"/>
      <c r="AT2" s="300"/>
      <c r="AU2" s="300"/>
      <c r="AV2" s="300"/>
      <c r="AW2" s="300"/>
      <c r="AX2" s="300"/>
      <c r="AY2" s="300"/>
      <c r="AZ2" s="300"/>
      <c r="BA2" s="300"/>
      <c r="BB2" s="300"/>
      <c r="BC2" s="300"/>
      <c r="BD2" s="300"/>
      <c r="BE2" s="300"/>
      <c r="BF2" s="300"/>
    </row>
    <row r="3" spans="3:59" ht="13">
      <c r="C3" s="546" t="s">
        <v>73</v>
      </c>
      <c r="D3" s="546"/>
      <c r="E3" s="546"/>
      <c r="F3" s="546"/>
      <c r="G3" s="546"/>
      <c r="H3" s="546"/>
      <c r="I3" s="546"/>
      <c r="J3" s="546"/>
      <c r="K3" s="546"/>
      <c r="L3" s="546"/>
      <c r="M3" s="546"/>
      <c r="N3" s="546"/>
      <c r="O3" s="546"/>
      <c r="P3" s="546"/>
      <c r="Q3" s="546"/>
      <c r="R3" s="546"/>
      <c r="S3" s="546"/>
      <c r="T3" s="546"/>
      <c r="U3" s="546"/>
      <c r="V3" s="546"/>
      <c r="W3" s="546"/>
      <c r="X3" s="546"/>
      <c r="Y3" s="546"/>
      <c r="Z3" s="546"/>
      <c r="AA3" s="546"/>
      <c r="AB3" s="546"/>
      <c r="AC3" s="546"/>
      <c r="AD3" s="546"/>
      <c r="AE3" s="546"/>
      <c r="AF3" s="546"/>
      <c r="AG3" s="546"/>
      <c r="AH3" s="546"/>
      <c r="AI3" s="546"/>
      <c r="AJ3" s="546"/>
      <c r="AK3" s="546"/>
      <c r="AL3" s="546"/>
      <c r="AM3" s="546"/>
      <c r="AN3" s="546"/>
      <c r="AO3" s="546"/>
      <c r="AP3" s="546"/>
      <c r="AQ3" s="546"/>
      <c r="AR3" s="546"/>
      <c r="AS3" s="546"/>
      <c r="AT3" s="546"/>
      <c r="AU3" s="546"/>
      <c r="AV3" s="546"/>
      <c r="AW3" s="546"/>
      <c r="AX3" s="546"/>
      <c r="AY3" s="546"/>
      <c r="AZ3" s="546"/>
      <c r="BA3" s="546"/>
      <c r="BB3" s="546"/>
      <c r="BC3" s="546"/>
      <c r="BD3" s="546"/>
      <c r="BE3" s="546"/>
      <c r="BF3" s="546"/>
    </row>
    <row r="4" spans="3:59" s="15" customFormat="1" ht="24.75" customHeight="1">
      <c r="C4" s="573" t="str">
        <f>IF(入力フォーム!L178="要入力","",IF(入力フォーム!L178="ＯＫ","",入力フォーム!L178))</f>
        <v/>
      </c>
      <c r="D4" s="573"/>
      <c r="E4" s="573"/>
      <c r="F4" s="573"/>
      <c r="G4" s="573"/>
      <c r="H4" s="573"/>
      <c r="I4" s="573"/>
      <c r="J4" s="573"/>
      <c r="K4" s="573"/>
      <c r="L4" s="573"/>
      <c r="M4" s="573"/>
      <c r="N4" s="573"/>
      <c r="O4" s="573"/>
      <c r="P4" s="573"/>
      <c r="Q4" s="573"/>
      <c r="R4" s="573"/>
      <c r="S4" s="573"/>
      <c r="T4" s="573"/>
      <c r="U4" s="573"/>
      <c r="V4" s="573"/>
      <c r="W4" s="573"/>
      <c r="X4" s="573"/>
      <c r="Y4" s="573"/>
      <c r="Z4" s="573"/>
      <c r="AA4" s="573"/>
      <c r="AB4" s="573"/>
      <c r="AC4" s="573"/>
      <c r="AD4" s="573"/>
      <c r="AE4" s="523" t="str">
        <f>IF(入力フォーム!J8=1,"申込用紙【小】のシートを印刷してください！",IF(入力フォーム!J13=1,"申込用紙【小以外Ａ部門】のシートを印刷してください！",IF(入力フォーム!G8="","",入力フォーム!G8)))</f>
        <v/>
      </c>
      <c r="AF4" s="523"/>
      <c r="AG4" s="523"/>
      <c r="AH4" s="523"/>
      <c r="AI4" s="523"/>
      <c r="AJ4" s="523"/>
      <c r="AK4" s="523"/>
      <c r="AL4" s="523"/>
      <c r="AM4" s="523"/>
      <c r="AN4" s="523"/>
      <c r="AO4" s="523"/>
      <c r="AP4" s="523"/>
      <c r="AQ4" s="523"/>
      <c r="AR4" s="523"/>
      <c r="AS4" s="523"/>
      <c r="AT4" s="523"/>
      <c r="AU4" s="521"/>
      <c r="AV4" s="521"/>
      <c r="AW4" s="522" t="s">
        <v>111</v>
      </c>
      <c r="AX4" s="522"/>
      <c r="AY4" s="522"/>
      <c r="AZ4" s="522"/>
      <c r="BA4" s="522"/>
      <c r="BB4" s="522"/>
      <c r="BC4" s="522"/>
      <c r="BD4" s="522"/>
      <c r="BE4" s="522"/>
      <c r="BF4" s="522"/>
      <c r="BG4" s="17"/>
    </row>
    <row r="5" spans="3:59" s="15" customFormat="1" ht="17.25" customHeight="1">
      <c r="AM5" s="401"/>
      <c r="AN5" s="401"/>
      <c r="AO5" s="401"/>
      <c r="AP5" s="401"/>
      <c r="AQ5" s="401"/>
      <c r="AR5" s="401"/>
      <c r="AS5" s="401"/>
      <c r="AT5" s="401"/>
      <c r="AU5" s="401"/>
      <c r="AV5" s="401"/>
      <c r="AW5" s="401"/>
      <c r="AX5" s="401"/>
      <c r="AY5" s="401"/>
      <c r="AZ5" s="401"/>
      <c r="BA5" s="401"/>
      <c r="BB5" s="401"/>
      <c r="BC5" s="401"/>
      <c r="BD5" s="401"/>
      <c r="BE5" s="401"/>
      <c r="BF5" s="401"/>
    </row>
    <row r="6" spans="3:59" s="15" customFormat="1" ht="11">
      <c r="C6" s="414" t="s">
        <v>74</v>
      </c>
      <c r="D6" s="415"/>
      <c r="E6" s="415"/>
      <c r="F6" s="416"/>
      <c r="G6" s="417" t="str">
        <f>IF(入力フォーム!J8=1,"申込用紙【小】のシートを印刷してください！",IF(入力フォーム!J13=1,"申込用紙【小以外】のシートを印刷してください！",IF(入力フォーム!B19="","",入力フォーム!B19)))</f>
        <v/>
      </c>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562" t="s">
        <v>32</v>
      </c>
      <c r="AS6" s="563"/>
      <c r="AT6" s="563"/>
      <c r="AU6" s="563"/>
      <c r="AV6" s="563"/>
      <c r="AW6" s="564"/>
      <c r="AX6" s="536" t="s">
        <v>63</v>
      </c>
      <c r="AY6" s="537"/>
      <c r="AZ6" s="537"/>
      <c r="BA6" s="537"/>
      <c r="BB6" s="537"/>
      <c r="BC6" s="537"/>
      <c r="BD6" s="537"/>
      <c r="BE6" s="537"/>
      <c r="BF6" s="538"/>
    </row>
    <row r="7" spans="3:59" s="15" customFormat="1" ht="22.5" customHeight="1">
      <c r="C7" s="424" t="s">
        <v>33</v>
      </c>
      <c r="D7" s="425"/>
      <c r="E7" s="425"/>
      <c r="F7" s="406"/>
      <c r="G7" s="547" t="str">
        <f>IF(入力フォーム!J8=1,"申込用紙【小】のシートを印刷してください！",IF(入力フォーム!J13=1,"申込用紙【小以外部門】のシートを印刷してください！",IF(入力フォーム!B18="","",入力フォーム!B18)))</f>
        <v/>
      </c>
      <c r="H7" s="547"/>
      <c r="I7" s="547"/>
      <c r="J7" s="547"/>
      <c r="K7" s="547"/>
      <c r="L7" s="547"/>
      <c r="M7" s="547"/>
      <c r="N7" s="547"/>
      <c r="O7" s="547"/>
      <c r="P7" s="547"/>
      <c r="Q7" s="547"/>
      <c r="R7" s="547"/>
      <c r="S7" s="547"/>
      <c r="T7" s="547"/>
      <c r="U7" s="547"/>
      <c r="V7" s="547"/>
      <c r="W7" s="547"/>
      <c r="X7" s="547"/>
      <c r="Y7" s="547"/>
      <c r="Z7" s="547"/>
      <c r="AA7" s="547"/>
      <c r="AB7" s="547"/>
      <c r="AC7" s="547"/>
      <c r="AD7" s="547"/>
      <c r="AE7" s="547"/>
      <c r="AF7" s="547"/>
      <c r="AG7" s="547"/>
      <c r="AH7" s="547"/>
      <c r="AI7" s="547"/>
      <c r="AJ7" s="547"/>
      <c r="AK7" s="547"/>
      <c r="AL7" s="547"/>
      <c r="AM7" s="547"/>
      <c r="AN7" s="547"/>
      <c r="AO7" s="547"/>
      <c r="AP7" s="547"/>
      <c r="AQ7" s="547"/>
      <c r="AR7" s="553"/>
      <c r="AS7" s="554"/>
      <c r="AT7" s="554"/>
      <c r="AU7" s="554"/>
      <c r="AV7" s="554"/>
      <c r="AW7" s="555"/>
      <c r="AX7" s="539"/>
      <c r="AY7" s="540"/>
      <c r="AZ7" s="540"/>
      <c r="BA7" s="540"/>
      <c r="BB7" s="540"/>
      <c r="BC7" s="540"/>
      <c r="BD7" s="540"/>
      <c r="BE7" s="540"/>
      <c r="BF7" s="541"/>
    </row>
    <row r="8" spans="3:59" s="15" customFormat="1" ht="11">
      <c r="C8" s="414" t="s">
        <v>74</v>
      </c>
      <c r="D8" s="415"/>
      <c r="E8" s="415"/>
      <c r="F8" s="416"/>
      <c r="G8" s="417" t="str">
        <f>IF(入力フォーム!J10=1,"申込用紙【小】のシートを印刷してください！",IF(入力フォーム!J15=1,"申込用紙【小以外】のシートを印刷してください！",IF(入力フォーム!B21="","",入力フォーム!B21)))</f>
        <v/>
      </c>
      <c r="H8" s="417"/>
      <c r="I8" s="417"/>
      <c r="J8" s="417"/>
      <c r="K8" s="417"/>
      <c r="L8" s="417"/>
      <c r="M8" s="417"/>
      <c r="N8" s="417"/>
      <c r="O8" s="417"/>
      <c r="P8" s="417"/>
      <c r="Q8" s="417"/>
      <c r="R8" s="417"/>
      <c r="S8" s="417"/>
      <c r="T8" s="417"/>
      <c r="U8" s="417"/>
      <c r="V8" s="417"/>
      <c r="W8" s="417"/>
      <c r="X8" s="417"/>
      <c r="Y8" s="417"/>
      <c r="Z8" s="417"/>
      <c r="AA8" s="417"/>
      <c r="AB8" s="417"/>
      <c r="AC8" s="417"/>
      <c r="AD8" s="417"/>
      <c r="AE8" s="417"/>
      <c r="AF8" s="417"/>
      <c r="AG8" s="417"/>
      <c r="AH8" s="417"/>
      <c r="AI8" s="417"/>
      <c r="AJ8" s="417"/>
      <c r="AK8" s="417"/>
      <c r="AL8" s="417"/>
      <c r="AM8" s="417"/>
      <c r="AN8" s="417"/>
      <c r="AO8" s="417"/>
      <c r="AP8" s="417"/>
      <c r="AQ8" s="417"/>
      <c r="AR8" s="553"/>
      <c r="AS8" s="554"/>
      <c r="AT8" s="554"/>
      <c r="AU8" s="554"/>
      <c r="AV8" s="554"/>
      <c r="AW8" s="555"/>
      <c r="AX8" s="539"/>
      <c r="AY8" s="540"/>
      <c r="AZ8" s="540"/>
      <c r="BA8" s="540"/>
      <c r="BB8" s="540"/>
      <c r="BC8" s="540"/>
      <c r="BD8" s="540"/>
      <c r="BE8" s="540"/>
      <c r="BF8" s="541"/>
    </row>
    <row r="9" spans="3:59" s="15" customFormat="1" ht="20.25" customHeight="1">
      <c r="C9" s="533" t="s">
        <v>33</v>
      </c>
      <c r="D9" s="534"/>
      <c r="E9" s="534"/>
      <c r="F9" s="535"/>
      <c r="G9" s="545" t="str">
        <f>IF(入力フォーム!J10=1,"申込用紙【小】のシートを印刷してください！",IF(入力フォーム!J15=1,"申込用紙【小以外部門】のシートを印刷してください！",IF(入力フォーム!B20="","",入力フォーム!B20)))</f>
        <v/>
      </c>
      <c r="H9" s="545"/>
      <c r="I9" s="545"/>
      <c r="J9" s="545"/>
      <c r="K9" s="545"/>
      <c r="L9" s="545"/>
      <c r="M9" s="545"/>
      <c r="N9" s="545"/>
      <c r="O9" s="545"/>
      <c r="P9" s="545"/>
      <c r="Q9" s="545"/>
      <c r="R9" s="545"/>
      <c r="S9" s="545"/>
      <c r="T9" s="545"/>
      <c r="U9" s="545"/>
      <c r="V9" s="545"/>
      <c r="W9" s="545"/>
      <c r="X9" s="545"/>
      <c r="Y9" s="545"/>
      <c r="Z9" s="545"/>
      <c r="AA9" s="545"/>
      <c r="AB9" s="545"/>
      <c r="AC9" s="545"/>
      <c r="AD9" s="545"/>
      <c r="AE9" s="545"/>
      <c r="AF9" s="545"/>
      <c r="AG9" s="545"/>
      <c r="AH9" s="545"/>
      <c r="AI9" s="545"/>
      <c r="AJ9" s="545"/>
      <c r="AK9" s="545"/>
      <c r="AL9" s="545"/>
      <c r="AM9" s="545"/>
      <c r="AN9" s="545"/>
      <c r="AO9" s="545"/>
      <c r="AP9" s="545"/>
      <c r="AQ9" s="545"/>
      <c r="AR9" s="565"/>
      <c r="AS9" s="566"/>
      <c r="AT9" s="566"/>
      <c r="AU9" s="566"/>
      <c r="AV9" s="566"/>
      <c r="AW9" s="567"/>
      <c r="AX9" s="542"/>
      <c r="AY9" s="543"/>
      <c r="AZ9" s="543"/>
      <c r="BA9" s="543"/>
      <c r="BB9" s="543"/>
      <c r="BC9" s="543"/>
      <c r="BD9" s="543"/>
      <c r="BE9" s="543"/>
      <c r="BF9" s="544"/>
    </row>
    <row r="10" spans="3:59" s="15" customFormat="1" ht="14.25" customHeight="1">
      <c r="C10" s="548" t="s">
        <v>74</v>
      </c>
      <c r="D10" s="502"/>
      <c r="E10" s="502"/>
      <c r="F10" s="549"/>
      <c r="G10" s="550" t="str">
        <f>IF(入力フォーム!B29="","",入力フォーム!B29)</f>
        <v/>
      </c>
      <c r="H10" s="551"/>
      <c r="I10" s="551"/>
      <c r="J10" s="551"/>
      <c r="K10" s="551"/>
      <c r="L10" s="551"/>
      <c r="M10" s="551"/>
      <c r="N10" s="551"/>
      <c r="O10" s="551"/>
      <c r="P10" s="551"/>
      <c r="Q10" s="551"/>
      <c r="R10" s="551"/>
      <c r="S10" s="551"/>
      <c r="T10" s="551"/>
      <c r="U10" s="551"/>
      <c r="V10" s="551"/>
      <c r="W10" s="551"/>
      <c r="X10" s="551"/>
      <c r="Y10" s="551"/>
      <c r="Z10" s="551"/>
      <c r="AA10" s="551"/>
      <c r="AB10" s="551"/>
      <c r="AC10" s="551"/>
      <c r="AD10" s="551"/>
      <c r="AE10" s="552"/>
      <c r="AF10" s="553" t="s">
        <v>34</v>
      </c>
      <c r="AG10" s="554"/>
      <c r="AH10" s="554"/>
      <c r="AI10" s="554"/>
      <c r="AJ10" s="555"/>
      <c r="AK10" s="556">
        <f>IF(入力フォーム!B35="","",入力フォーム!B35)</f>
        <v>0</v>
      </c>
      <c r="AL10" s="556"/>
      <c r="AM10" s="556"/>
      <c r="AN10" s="556"/>
      <c r="AO10" s="556"/>
      <c r="AP10" s="554" t="s">
        <v>35</v>
      </c>
      <c r="AQ10" s="555"/>
      <c r="AR10" s="557" t="s">
        <v>36</v>
      </c>
      <c r="AS10" s="558"/>
      <c r="AT10" s="558"/>
      <c r="AU10" s="558"/>
      <c r="AV10" s="558"/>
      <c r="AW10" s="558"/>
      <c r="AX10" s="509" t="str">
        <f>IF(入力フォーム!B36="","",IF(入力フォーム!B35-入力フォーム!B36&lt;6,入力フォーム!B36,"エラー"))</f>
        <v/>
      </c>
      <c r="AY10" s="510"/>
      <c r="AZ10" s="510"/>
      <c r="BA10" s="510"/>
      <c r="BB10" s="510"/>
      <c r="BC10" s="510"/>
      <c r="BD10" s="554" t="s">
        <v>35</v>
      </c>
      <c r="BE10" s="554"/>
      <c r="BF10" s="559"/>
    </row>
    <row r="11" spans="3:59" s="15" customFormat="1" ht="23.25" customHeight="1">
      <c r="C11" s="424" t="s">
        <v>37</v>
      </c>
      <c r="D11" s="425"/>
      <c r="E11" s="425"/>
      <c r="F11" s="406"/>
      <c r="G11" s="560" t="str">
        <f>IF(入力フォーム!B28="","",入力フォーム!B28)</f>
        <v/>
      </c>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470"/>
      <c r="AF11" s="434"/>
      <c r="AG11" s="404"/>
      <c r="AH11" s="404"/>
      <c r="AI11" s="404"/>
      <c r="AJ11" s="405"/>
      <c r="AK11" s="411"/>
      <c r="AL11" s="411"/>
      <c r="AM11" s="411"/>
      <c r="AN11" s="411"/>
      <c r="AO11" s="411"/>
      <c r="AP11" s="404"/>
      <c r="AQ11" s="405"/>
      <c r="AR11" s="406"/>
      <c r="AS11" s="407"/>
      <c r="AT11" s="407"/>
      <c r="AU11" s="407"/>
      <c r="AV11" s="407"/>
      <c r="AW11" s="407"/>
      <c r="AX11" s="511"/>
      <c r="AY11" s="512"/>
      <c r="AZ11" s="512"/>
      <c r="BA11" s="512"/>
      <c r="BB11" s="512"/>
      <c r="BC11" s="512"/>
      <c r="BD11" s="404"/>
      <c r="BE11" s="404"/>
      <c r="BF11" s="413"/>
    </row>
    <row r="12" spans="3:59" s="15" customFormat="1" ht="11">
      <c r="C12" s="424" t="s">
        <v>40</v>
      </c>
      <c r="D12" s="425"/>
      <c r="E12" s="425"/>
      <c r="F12" s="406"/>
      <c r="G12" s="407" t="s">
        <v>41</v>
      </c>
      <c r="H12" s="407"/>
      <c r="I12" s="407"/>
      <c r="J12" s="407"/>
      <c r="K12" s="407"/>
      <c r="L12" s="472" t="s">
        <v>74</v>
      </c>
      <c r="M12" s="459"/>
      <c r="N12" s="459"/>
      <c r="O12" s="459"/>
      <c r="P12" s="459"/>
      <c r="Q12" s="459"/>
      <c r="R12" s="399" t="str">
        <f>IF(入力フォーム!C51="","",入力フォーム!C51)</f>
        <v/>
      </c>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7" t="s">
        <v>77</v>
      </c>
      <c r="AY12" s="407"/>
      <c r="AZ12" s="407"/>
      <c r="BA12" s="407"/>
      <c r="BB12" s="407"/>
      <c r="BC12" s="407"/>
      <c r="BD12" s="407"/>
      <c r="BE12" s="407"/>
      <c r="BF12" s="450"/>
    </row>
    <row r="13" spans="3:59" s="15" customFormat="1" ht="11">
      <c r="C13" s="424"/>
      <c r="D13" s="425"/>
      <c r="E13" s="425"/>
      <c r="F13" s="406"/>
      <c r="G13" s="407"/>
      <c r="H13" s="407"/>
      <c r="I13" s="407"/>
      <c r="J13" s="407"/>
      <c r="K13" s="407"/>
      <c r="L13" s="461" t="s">
        <v>78</v>
      </c>
      <c r="M13" s="440"/>
      <c r="N13" s="440"/>
      <c r="O13" s="440"/>
      <c r="P13" s="440"/>
      <c r="Q13" s="440"/>
      <c r="R13" s="486" t="str">
        <f>IF(入力フォーム!C50="","",入力フォーム!C50)</f>
        <v/>
      </c>
      <c r="S13" s="487"/>
      <c r="T13" s="487"/>
      <c r="U13" s="487"/>
      <c r="V13" s="487"/>
      <c r="W13" s="487"/>
      <c r="X13" s="487"/>
      <c r="Y13" s="487"/>
      <c r="Z13" s="487"/>
      <c r="AA13" s="487"/>
      <c r="AB13" s="487"/>
      <c r="AC13" s="487"/>
      <c r="AD13" s="487"/>
      <c r="AE13" s="487"/>
      <c r="AF13" s="487"/>
      <c r="AG13" s="487"/>
      <c r="AH13" s="487"/>
      <c r="AI13" s="487"/>
      <c r="AJ13" s="487"/>
      <c r="AK13" s="487"/>
      <c r="AL13" s="487"/>
      <c r="AM13" s="487"/>
      <c r="AN13" s="487"/>
      <c r="AO13" s="487"/>
      <c r="AP13" s="487"/>
      <c r="AQ13" s="487"/>
      <c r="AR13" s="487"/>
      <c r="AS13" s="487"/>
      <c r="AT13" s="487"/>
      <c r="AU13" s="487"/>
      <c r="AV13" s="487"/>
      <c r="AW13" s="487"/>
      <c r="AX13" s="407"/>
      <c r="AY13" s="407"/>
      <c r="AZ13" s="407"/>
      <c r="BA13" s="407"/>
      <c r="BB13" s="407"/>
      <c r="BC13" s="407"/>
      <c r="BD13" s="407"/>
      <c r="BE13" s="407"/>
      <c r="BF13" s="450"/>
    </row>
    <row r="14" spans="3:59" s="15" customFormat="1" ht="11">
      <c r="C14" s="424"/>
      <c r="D14" s="425"/>
      <c r="E14" s="425"/>
      <c r="F14" s="406"/>
      <c r="G14" s="407"/>
      <c r="H14" s="407"/>
      <c r="I14" s="407"/>
      <c r="J14" s="407"/>
      <c r="K14" s="407"/>
      <c r="L14" s="497"/>
      <c r="M14" s="498"/>
      <c r="N14" s="498"/>
      <c r="O14" s="498"/>
      <c r="P14" s="498"/>
      <c r="Q14" s="498"/>
      <c r="R14" s="488"/>
      <c r="S14" s="489"/>
      <c r="T14" s="489"/>
      <c r="U14" s="489"/>
      <c r="V14" s="489"/>
      <c r="W14" s="489"/>
      <c r="X14" s="489"/>
      <c r="Y14" s="489"/>
      <c r="Z14" s="489"/>
      <c r="AA14" s="489"/>
      <c r="AB14" s="489"/>
      <c r="AC14" s="489"/>
      <c r="AD14" s="489"/>
      <c r="AE14" s="489"/>
      <c r="AF14" s="489"/>
      <c r="AG14" s="489"/>
      <c r="AH14" s="489"/>
      <c r="AI14" s="489"/>
      <c r="AJ14" s="489"/>
      <c r="AK14" s="489"/>
      <c r="AL14" s="489"/>
      <c r="AM14" s="489"/>
      <c r="AN14" s="489"/>
      <c r="AO14" s="489"/>
      <c r="AP14" s="489"/>
      <c r="AQ14" s="489"/>
      <c r="AR14" s="489"/>
      <c r="AS14" s="489"/>
      <c r="AT14" s="489"/>
      <c r="AU14" s="489"/>
      <c r="AV14" s="489"/>
      <c r="AW14" s="489"/>
      <c r="AX14" s="442" t="str">
        <f>IF(入力フォーム!H52="","",入力フォーム!H52)</f>
        <v/>
      </c>
      <c r="AY14" s="443"/>
      <c r="AZ14" s="443"/>
      <c r="BA14" s="444" t="s">
        <v>79</v>
      </c>
      <c r="BB14" s="444"/>
      <c r="BC14" s="490" t="str">
        <f>IF(入力フォーム!J52="","",入力フォーム!J52)</f>
        <v/>
      </c>
      <c r="BD14" s="490"/>
      <c r="BE14" s="425" t="s">
        <v>42</v>
      </c>
      <c r="BF14" s="441"/>
    </row>
    <row r="15" spans="3:59" s="15" customFormat="1" ht="14">
      <c r="C15" s="424"/>
      <c r="D15" s="425"/>
      <c r="E15" s="425"/>
      <c r="F15" s="406"/>
      <c r="G15" s="407"/>
      <c r="H15" s="407"/>
      <c r="I15" s="407"/>
      <c r="J15" s="407"/>
      <c r="K15" s="407"/>
      <c r="L15" s="407" t="s">
        <v>80</v>
      </c>
      <c r="M15" s="407"/>
      <c r="N15" s="407"/>
      <c r="O15" s="407"/>
      <c r="P15" s="407"/>
      <c r="Q15" s="473"/>
      <c r="R15" s="470" t="str">
        <f>IF(入力フォーム!C52="","",入力フォーム!C52)</f>
        <v/>
      </c>
      <c r="S15" s="471"/>
      <c r="T15" s="471"/>
      <c r="U15" s="471"/>
      <c r="V15" s="471"/>
      <c r="W15" s="471"/>
      <c r="X15" s="471"/>
      <c r="Y15" s="471"/>
      <c r="Z15" s="471"/>
      <c r="AA15" s="471"/>
      <c r="AB15" s="471"/>
      <c r="AC15" s="471"/>
      <c r="AD15" s="471"/>
      <c r="AE15" s="471"/>
      <c r="AF15" s="471"/>
      <c r="AG15" s="471"/>
      <c r="AH15" s="471"/>
      <c r="AI15" s="471"/>
      <c r="AJ15" s="471"/>
      <c r="AK15" s="471"/>
      <c r="AL15" s="471"/>
      <c r="AM15" s="471"/>
      <c r="AN15" s="471"/>
      <c r="AO15" s="471"/>
      <c r="AP15" s="471"/>
      <c r="AQ15" s="471"/>
      <c r="AR15" s="471"/>
      <c r="AS15" s="471"/>
      <c r="AT15" s="471"/>
      <c r="AU15" s="471"/>
      <c r="AV15" s="471"/>
      <c r="AW15" s="471"/>
      <c r="AX15" s="442"/>
      <c r="AY15" s="443"/>
      <c r="AZ15" s="443"/>
      <c r="BA15" s="444"/>
      <c r="BB15" s="444"/>
      <c r="BC15" s="491"/>
      <c r="BD15" s="491"/>
      <c r="BE15" s="425"/>
      <c r="BF15" s="441"/>
    </row>
    <row r="16" spans="3:59" s="15" customFormat="1" ht="13">
      <c r="C16" s="424"/>
      <c r="D16" s="425"/>
      <c r="E16" s="425"/>
      <c r="F16" s="406"/>
      <c r="G16" s="438" t="s">
        <v>112</v>
      </c>
      <c r="H16" s="438"/>
      <c r="I16" s="438"/>
      <c r="J16" s="438"/>
      <c r="K16" s="438"/>
      <c r="L16" s="439" t="str">
        <f>IF(入力フォーム!C53="","",入力フォーム!C53)</f>
        <v/>
      </c>
      <c r="M16" s="439"/>
      <c r="N16" s="439"/>
      <c r="O16" s="439"/>
      <c r="P16" s="439"/>
      <c r="Q16" s="439"/>
      <c r="R16" s="439"/>
      <c r="S16" s="439"/>
      <c r="T16" s="439"/>
      <c r="U16" s="439"/>
      <c r="V16" s="439"/>
      <c r="W16" s="439"/>
      <c r="X16" s="439"/>
      <c r="Y16" s="439"/>
      <c r="Z16" s="439"/>
      <c r="AA16" s="439"/>
      <c r="AB16" s="439"/>
      <c r="AC16" s="439"/>
      <c r="AD16" s="439"/>
      <c r="AE16" s="439"/>
      <c r="AF16" s="439"/>
      <c r="AG16" s="439"/>
      <c r="AH16" s="439"/>
      <c r="AI16" s="439"/>
      <c r="AJ16" s="439"/>
      <c r="AK16" s="439"/>
      <c r="AL16" s="439"/>
      <c r="AM16" s="439"/>
      <c r="AN16" s="439"/>
      <c r="AO16" s="439"/>
      <c r="AP16" s="439"/>
      <c r="AQ16" s="439"/>
      <c r="AR16" s="439"/>
      <c r="AS16" s="446" t="s">
        <v>43</v>
      </c>
      <c r="AT16" s="446"/>
      <c r="AU16" s="446"/>
      <c r="AV16" s="446"/>
      <c r="AW16" s="446"/>
      <c r="AX16" s="442" t="str">
        <f>IF(入力フォーム!H53="","",入力フォーム!H53)</f>
        <v/>
      </c>
      <c r="AY16" s="443"/>
      <c r="AZ16" s="443"/>
      <c r="BA16" s="444" t="s">
        <v>79</v>
      </c>
      <c r="BB16" s="444"/>
      <c r="BC16" s="445" t="str">
        <f>IF(入力フォーム!J53="","",入力フォーム!J53)</f>
        <v/>
      </c>
      <c r="BD16" s="445"/>
      <c r="BE16" s="425" t="s">
        <v>42</v>
      </c>
      <c r="BF16" s="441"/>
    </row>
    <row r="17" spans="3:58" s="15" customFormat="1" ht="13">
      <c r="C17" s="424"/>
      <c r="D17" s="425"/>
      <c r="E17" s="425"/>
      <c r="F17" s="406"/>
      <c r="G17" s="438"/>
      <c r="H17" s="438"/>
      <c r="I17" s="438"/>
      <c r="J17" s="438"/>
      <c r="K17" s="438"/>
      <c r="L17" s="439" t="str">
        <f>IF(入力フォーム!C54="","",入力フォーム!C54)</f>
        <v/>
      </c>
      <c r="M17" s="439"/>
      <c r="N17" s="439"/>
      <c r="O17" s="439"/>
      <c r="P17" s="439"/>
      <c r="Q17" s="439"/>
      <c r="R17" s="439"/>
      <c r="S17" s="439"/>
      <c r="T17" s="439"/>
      <c r="U17" s="439"/>
      <c r="V17" s="439"/>
      <c r="W17" s="439"/>
      <c r="X17" s="439"/>
      <c r="Y17" s="439"/>
      <c r="Z17" s="439"/>
      <c r="AA17" s="439"/>
      <c r="AB17" s="439"/>
      <c r="AC17" s="439"/>
      <c r="AD17" s="439"/>
      <c r="AE17" s="439"/>
      <c r="AF17" s="439"/>
      <c r="AG17" s="439"/>
      <c r="AH17" s="439"/>
      <c r="AI17" s="439"/>
      <c r="AJ17" s="439"/>
      <c r="AK17" s="439"/>
      <c r="AL17" s="439"/>
      <c r="AM17" s="439"/>
      <c r="AN17" s="439"/>
      <c r="AO17" s="439"/>
      <c r="AP17" s="439"/>
      <c r="AQ17" s="439"/>
      <c r="AR17" s="439"/>
      <c r="AS17" s="407" t="s">
        <v>77</v>
      </c>
      <c r="AT17" s="407"/>
      <c r="AU17" s="407"/>
      <c r="AV17" s="407"/>
      <c r="AW17" s="407"/>
      <c r="AX17" s="442" t="str">
        <f>IF(入力フォーム!H54="","",入力フォーム!H54)</f>
        <v/>
      </c>
      <c r="AY17" s="443"/>
      <c r="AZ17" s="443"/>
      <c r="BA17" s="444" t="s">
        <v>44</v>
      </c>
      <c r="BB17" s="444"/>
      <c r="BC17" s="445" t="str">
        <f>IF(入力フォーム!J54="","",入力フォーム!J54)</f>
        <v/>
      </c>
      <c r="BD17" s="445"/>
      <c r="BE17" s="425" t="s">
        <v>42</v>
      </c>
      <c r="BF17" s="441"/>
    </row>
    <row r="18" spans="3:58" s="15" customFormat="1" ht="13">
      <c r="C18" s="424"/>
      <c r="D18" s="425"/>
      <c r="E18" s="425"/>
      <c r="F18" s="406"/>
      <c r="G18" s="438"/>
      <c r="H18" s="438"/>
      <c r="I18" s="438"/>
      <c r="J18" s="438"/>
      <c r="K18" s="438"/>
      <c r="L18" s="439" t="str">
        <f>IF(入力フォーム!C55="","",入力フォーム!C55)</f>
        <v/>
      </c>
      <c r="M18" s="439"/>
      <c r="N18" s="439"/>
      <c r="O18" s="439"/>
      <c r="P18" s="439"/>
      <c r="Q18" s="439"/>
      <c r="R18" s="439"/>
      <c r="S18" s="439"/>
      <c r="T18" s="439"/>
      <c r="U18" s="439"/>
      <c r="V18" s="439"/>
      <c r="W18" s="439"/>
      <c r="X18" s="439"/>
      <c r="Y18" s="439"/>
      <c r="Z18" s="439"/>
      <c r="AA18" s="439"/>
      <c r="AB18" s="439"/>
      <c r="AC18" s="439"/>
      <c r="AD18" s="439"/>
      <c r="AE18" s="439"/>
      <c r="AF18" s="439"/>
      <c r="AG18" s="439"/>
      <c r="AH18" s="439"/>
      <c r="AI18" s="439"/>
      <c r="AJ18" s="439"/>
      <c r="AK18" s="439"/>
      <c r="AL18" s="439"/>
      <c r="AM18" s="439"/>
      <c r="AN18" s="439"/>
      <c r="AO18" s="439"/>
      <c r="AP18" s="439"/>
      <c r="AQ18" s="439"/>
      <c r="AR18" s="439"/>
      <c r="AS18" s="407" t="s">
        <v>77</v>
      </c>
      <c r="AT18" s="407"/>
      <c r="AU18" s="407"/>
      <c r="AV18" s="407"/>
      <c r="AW18" s="407"/>
      <c r="AX18" s="442" t="str">
        <f>IF(入力フォーム!H55="","",入力フォーム!H55)</f>
        <v/>
      </c>
      <c r="AY18" s="443"/>
      <c r="AZ18" s="443"/>
      <c r="BA18" s="444" t="s">
        <v>44</v>
      </c>
      <c r="BB18" s="444"/>
      <c r="BC18" s="445" t="str">
        <f>IF(入力フォーム!J55="","",入力フォーム!J55)</f>
        <v/>
      </c>
      <c r="BD18" s="445"/>
      <c r="BE18" s="425" t="s">
        <v>42</v>
      </c>
      <c r="BF18" s="441"/>
    </row>
    <row r="19" spans="3:58" s="15" customFormat="1" ht="13">
      <c r="C19" s="424"/>
      <c r="D19" s="425"/>
      <c r="E19" s="425"/>
      <c r="F19" s="406"/>
      <c r="G19" s="438"/>
      <c r="H19" s="438"/>
      <c r="I19" s="438"/>
      <c r="J19" s="438"/>
      <c r="K19" s="438"/>
      <c r="L19" s="439" t="str">
        <f>IF(入力フォーム!C56="","",入力フォーム!C56)</f>
        <v/>
      </c>
      <c r="M19" s="439"/>
      <c r="N19" s="439"/>
      <c r="O19" s="439"/>
      <c r="P19" s="439"/>
      <c r="Q19" s="439"/>
      <c r="R19" s="439"/>
      <c r="S19" s="439"/>
      <c r="T19" s="439"/>
      <c r="U19" s="439"/>
      <c r="V19" s="439"/>
      <c r="W19" s="439"/>
      <c r="X19" s="439"/>
      <c r="Y19" s="439"/>
      <c r="Z19" s="439"/>
      <c r="AA19" s="439"/>
      <c r="AB19" s="439"/>
      <c r="AC19" s="439"/>
      <c r="AD19" s="439"/>
      <c r="AE19" s="439"/>
      <c r="AF19" s="439"/>
      <c r="AG19" s="439"/>
      <c r="AH19" s="439"/>
      <c r="AI19" s="439"/>
      <c r="AJ19" s="439"/>
      <c r="AK19" s="439"/>
      <c r="AL19" s="439"/>
      <c r="AM19" s="439"/>
      <c r="AN19" s="439"/>
      <c r="AO19" s="439"/>
      <c r="AP19" s="439"/>
      <c r="AQ19" s="439"/>
      <c r="AR19" s="439"/>
      <c r="AS19" s="407" t="s">
        <v>77</v>
      </c>
      <c r="AT19" s="407"/>
      <c r="AU19" s="407"/>
      <c r="AV19" s="407"/>
      <c r="AW19" s="407"/>
      <c r="AX19" s="442" t="str">
        <f>IF(入力フォーム!H56="","",入力フォーム!H56)</f>
        <v/>
      </c>
      <c r="AY19" s="443"/>
      <c r="AZ19" s="443"/>
      <c r="BA19" s="444" t="s">
        <v>44</v>
      </c>
      <c r="BB19" s="444"/>
      <c r="BC19" s="445" t="str">
        <f>IF(入力フォーム!J56="","",入力フォーム!J56)</f>
        <v/>
      </c>
      <c r="BD19" s="445"/>
      <c r="BE19" s="425" t="s">
        <v>42</v>
      </c>
      <c r="BF19" s="441"/>
    </row>
    <row r="20" spans="3:58" s="15" customFormat="1" ht="13">
      <c r="C20" s="424"/>
      <c r="D20" s="425"/>
      <c r="E20" s="425"/>
      <c r="F20" s="406"/>
      <c r="G20" s="438"/>
      <c r="H20" s="438"/>
      <c r="I20" s="438"/>
      <c r="J20" s="438"/>
      <c r="K20" s="438"/>
      <c r="L20" s="439" t="str">
        <f>IF(入力フォーム!C57="","",入力フォーム!C57)</f>
        <v/>
      </c>
      <c r="M20" s="439"/>
      <c r="N20" s="439"/>
      <c r="O20" s="439"/>
      <c r="P20" s="439"/>
      <c r="Q20" s="439"/>
      <c r="R20" s="439"/>
      <c r="S20" s="439"/>
      <c r="T20" s="439"/>
      <c r="U20" s="439"/>
      <c r="V20" s="439"/>
      <c r="W20" s="439"/>
      <c r="X20" s="439"/>
      <c r="Y20" s="439"/>
      <c r="Z20" s="439"/>
      <c r="AA20" s="439"/>
      <c r="AB20" s="439"/>
      <c r="AC20" s="439"/>
      <c r="AD20" s="439"/>
      <c r="AE20" s="439"/>
      <c r="AF20" s="439"/>
      <c r="AG20" s="439"/>
      <c r="AH20" s="439"/>
      <c r="AI20" s="439"/>
      <c r="AJ20" s="439"/>
      <c r="AK20" s="439"/>
      <c r="AL20" s="439"/>
      <c r="AM20" s="439"/>
      <c r="AN20" s="439"/>
      <c r="AO20" s="439"/>
      <c r="AP20" s="439"/>
      <c r="AQ20" s="439"/>
      <c r="AR20" s="439"/>
      <c r="AS20" s="407" t="s">
        <v>77</v>
      </c>
      <c r="AT20" s="407"/>
      <c r="AU20" s="407"/>
      <c r="AV20" s="407"/>
      <c r="AW20" s="407"/>
      <c r="AX20" s="442" t="str">
        <f>IF(入力フォーム!H57="","",入力フォーム!H57)</f>
        <v/>
      </c>
      <c r="AY20" s="443"/>
      <c r="AZ20" s="443"/>
      <c r="BA20" s="444" t="s">
        <v>44</v>
      </c>
      <c r="BB20" s="444"/>
      <c r="BC20" s="445" t="str">
        <f>IF(入力フォーム!J57="","",入力フォーム!J57)</f>
        <v/>
      </c>
      <c r="BD20" s="445"/>
      <c r="BE20" s="425" t="s">
        <v>42</v>
      </c>
      <c r="BF20" s="441"/>
    </row>
    <row r="21" spans="3:58" s="15" customFormat="1" ht="11">
      <c r="C21" s="424"/>
      <c r="D21" s="425"/>
      <c r="E21" s="425"/>
      <c r="F21" s="406"/>
      <c r="G21" s="407" t="s">
        <v>83</v>
      </c>
      <c r="H21" s="407"/>
      <c r="I21" s="407"/>
      <c r="J21" s="407"/>
      <c r="K21" s="407"/>
      <c r="L21" s="474" t="s">
        <v>74</v>
      </c>
      <c r="M21" s="474"/>
      <c r="N21" s="474"/>
      <c r="O21" s="474"/>
      <c r="P21" s="474"/>
      <c r="Q21" s="475"/>
      <c r="R21" s="482" t="str">
        <f>IF(入力フォーム!C70="","",入力フォーム!C70)</f>
        <v/>
      </c>
      <c r="S21" s="483"/>
      <c r="T21" s="483"/>
      <c r="U21" s="483"/>
      <c r="V21" s="483"/>
      <c r="W21" s="483"/>
      <c r="X21" s="483"/>
      <c r="Y21" s="483"/>
      <c r="Z21" s="483"/>
      <c r="AA21" s="483"/>
      <c r="AB21" s="483"/>
      <c r="AC21" s="483"/>
      <c r="AD21" s="483"/>
      <c r="AE21" s="483"/>
      <c r="AF21" s="483"/>
      <c r="AG21" s="483"/>
      <c r="AH21" s="483"/>
      <c r="AI21" s="483"/>
      <c r="AJ21" s="407" t="s">
        <v>80</v>
      </c>
      <c r="AK21" s="407"/>
      <c r="AL21" s="407"/>
      <c r="AM21" s="407"/>
      <c r="AN21" s="473"/>
      <c r="AO21" s="447" t="str">
        <f>IF(入力フォーム!G69="","",入力フォーム!G69)</f>
        <v/>
      </c>
      <c r="AP21" s="448"/>
      <c r="AQ21" s="448"/>
      <c r="AR21" s="448"/>
      <c r="AS21" s="448"/>
      <c r="AT21" s="448"/>
      <c r="AU21" s="448"/>
      <c r="AV21" s="448"/>
      <c r="AW21" s="448"/>
      <c r="AX21" s="448"/>
      <c r="AY21" s="448"/>
      <c r="AZ21" s="448"/>
      <c r="BA21" s="448"/>
      <c r="BB21" s="448"/>
      <c r="BC21" s="448"/>
      <c r="BD21" s="448"/>
      <c r="BE21" s="448"/>
      <c r="BF21" s="449"/>
    </row>
    <row r="22" spans="3:58" s="15" customFormat="1" ht="13">
      <c r="C22" s="424"/>
      <c r="D22" s="425"/>
      <c r="E22" s="425"/>
      <c r="F22" s="406"/>
      <c r="G22" s="407"/>
      <c r="H22" s="407"/>
      <c r="I22" s="407"/>
      <c r="J22" s="407"/>
      <c r="K22" s="407"/>
      <c r="L22" s="476" t="s">
        <v>78</v>
      </c>
      <c r="M22" s="476"/>
      <c r="N22" s="476"/>
      <c r="O22" s="476"/>
      <c r="P22" s="476"/>
      <c r="Q22" s="477"/>
      <c r="R22" s="478" t="str">
        <f>IF(入力フォーム!C69="","",入力フォーム!C69)</f>
        <v/>
      </c>
      <c r="S22" s="479"/>
      <c r="T22" s="479"/>
      <c r="U22" s="479"/>
      <c r="V22" s="479"/>
      <c r="W22" s="479"/>
      <c r="X22" s="479"/>
      <c r="Y22" s="479"/>
      <c r="Z22" s="479"/>
      <c r="AA22" s="479"/>
      <c r="AB22" s="479"/>
      <c r="AC22" s="479"/>
      <c r="AD22" s="479"/>
      <c r="AE22" s="479"/>
      <c r="AF22" s="479"/>
      <c r="AG22" s="479"/>
      <c r="AH22" s="479"/>
      <c r="AI22" s="479"/>
      <c r="AJ22" s="407"/>
      <c r="AK22" s="407"/>
      <c r="AL22" s="407"/>
      <c r="AM22" s="407"/>
      <c r="AN22" s="473"/>
      <c r="AO22" s="447"/>
      <c r="AP22" s="448"/>
      <c r="AQ22" s="448"/>
      <c r="AR22" s="448"/>
      <c r="AS22" s="448"/>
      <c r="AT22" s="448"/>
      <c r="AU22" s="448"/>
      <c r="AV22" s="448"/>
      <c r="AW22" s="448"/>
      <c r="AX22" s="448"/>
      <c r="AY22" s="448"/>
      <c r="AZ22" s="448"/>
      <c r="BA22" s="448"/>
      <c r="BB22" s="448"/>
      <c r="BC22" s="448"/>
      <c r="BD22" s="448"/>
      <c r="BE22" s="448"/>
      <c r="BF22" s="449"/>
    </row>
    <row r="23" spans="3:58" s="15" customFormat="1" ht="11">
      <c r="C23" s="424"/>
      <c r="D23" s="425"/>
      <c r="E23" s="425"/>
      <c r="F23" s="406"/>
      <c r="G23" s="407" t="s">
        <v>86</v>
      </c>
      <c r="H23" s="407"/>
      <c r="I23" s="407"/>
      <c r="J23" s="407"/>
      <c r="K23" s="407"/>
      <c r="L23" s="474" t="s">
        <v>74</v>
      </c>
      <c r="M23" s="474"/>
      <c r="N23" s="474"/>
      <c r="O23" s="474"/>
      <c r="P23" s="474"/>
      <c r="Q23" s="475"/>
      <c r="R23" s="482" t="str">
        <f>IF(入力フォーム!C72="","",入力フォーム!C72)</f>
        <v/>
      </c>
      <c r="S23" s="483"/>
      <c r="T23" s="483"/>
      <c r="U23" s="483"/>
      <c r="V23" s="483"/>
      <c r="W23" s="483"/>
      <c r="X23" s="483"/>
      <c r="Y23" s="483"/>
      <c r="Z23" s="483"/>
      <c r="AA23" s="483"/>
      <c r="AB23" s="483"/>
      <c r="AC23" s="483"/>
      <c r="AD23" s="483"/>
      <c r="AE23" s="483"/>
      <c r="AF23" s="483"/>
      <c r="AG23" s="483"/>
      <c r="AH23" s="483"/>
      <c r="AI23" s="483"/>
      <c r="AJ23" s="407" t="s">
        <v>80</v>
      </c>
      <c r="AK23" s="407"/>
      <c r="AL23" s="407"/>
      <c r="AM23" s="407"/>
      <c r="AN23" s="473"/>
      <c r="AO23" s="447" t="str">
        <f>IF(入力フォーム!G71="","",入力フォーム!G71)</f>
        <v/>
      </c>
      <c r="AP23" s="448"/>
      <c r="AQ23" s="448"/>
      <c r="AR23" s="448"/>
      <c r="AS23" s="448"/>
      <c r="AT23" s="448"/>
      <c r="AU23" s="448"/>
      <c r="AV23" s="448"/>
      <c r="AW23" s="448"/>
      <c r="AX23" s="448"/>
      <c r="AY23" s="448"/>
      <c r="AZ23" s="448"/>
      <c r="BA23" s="448"/>
      <c r="BB23" s="448"/>
      <c r="BC23" s="448"/>
      <c r="BD23" s="448"/>
      <c r="BE23" s="448"/>
      <c r="BF23" s="449"/>
    </row>
    <row r="24" spans="3:58" s="15" customFormat="1" ht="13">
      <c r="C24" s="424"/>
      <c r="D24" s="425"/>
      <c r="E24" s="425"/>
      <c r="F24" s="406"/>
      <c r="G24" s="407"/>
      <c r="H24" s="407"/>
      <c r="I24" s="407"/>
      <c r="J24" s="407"/>
      <c r="K24" s="407"/>
      <c r="L24" s="476" t="s">
        <v>78</v>
      </c>
      <c r="M24" s="476"/>
      <c r="N24" s="476"/>
      <c r="O24" s="476"/>
      <c r="P24" s="476"/>
      <c r="Q24" s="477"/>
      <c r="R24" s="478" t="str">
        <f>IF(入力フォーム!C71="","",入力フォーム!C71)</f>
        <v/>
      </c>
      <c r="S24" s="479"/>
      <c r="T24" s="479"/>
      <c r="U24" s="479"/>
      <c r="V24" s="479"/>
      <c r="W24" s="479"/>
      <c r="X24" s="479"/>
      <c r="Y24" s="479"/>
      <c r="Z24" s="479"/>
      <c r="AA24" s="479"/>
      <c r="AB24" s="479"/>
      <c r="AC24" s="479"/>
      <c r="AD24" s="479"/>
      <c r="AE24" s="479"/>
      <c r="AF24" s="479"/>
      <c r="AG24" s="479"/>
      <c r="AH24" s="479"/>
      <c r="AI24" s="479"/>
      <c r="AJ24" s="407"/>
      <c r="AK24" s="407"/>
      <c r="AL24" s="407"/>
      <c r="AM24" s="407"/>
      <c r="AN24" s="473"/>
      <c r="AO24" s="447"/>
      <c r="AP24" s="448"/>
      <c r="AQ24" s="448"/>
      <c r="AR24" s="448"/>
      <c r="AS24" s="448"/>
      <c r="AT24" s="448"/>
      <c r="AU24" s="448"/>
      <c r="AV24" s="448"/>
      <c r="AW24" s="448"/>
      <c r="AX24" s="448"/>
      <c r="AY24" s="448"/>
      <c r="AZ24" s="448"/>
      <c r="BA24" s="448"/>
      <c r="BB24" s="448"/>
      <c r="BC24" s="448"/>
      <c r="BD24" s="448"/>
      <c r="BE24" s="448"/>
      <c r="BF24" s="449"/>
    </row>
    <row r="25" spans="3:58" s="15" customFormat="1" ht="13">
      <c r="C25" s="424"/>
      <c r="D25" s="425"/>
      <c r="E25" s="425"/>
      <c r="F25" s="406"/>
      <c r="G25" s="407" t="s">
        <v>87</v>
      </c>
      <c r="H25" s="407"/>
      <c r="I25" s="407"/>
      <c r="J25" s="407"/>
      <c r="K25" s="407"/>
      <c r="L25" s="407" t="s">
        <v>78</v>
      </c>
      <c r="M25" s="407"/>
      <c r="N25" s="407"/>
      <c r="O25" s="407"/>
      <c r="P25" s="407"/>
      <c r="Q25" s="473"/>
      <c r="R25" s="480" t="str">
        <f>IF(入力フォーム!C73="","",入力フォーム!C73)</f>
        <v/>
      </c>
      <c r="S25" s="481"/>
      <c r="T25" s="481"/>
      <c r="U25" s="481"/>
      <c r="V25" s="481"/>
      <c r="W25" s="481"/>
      <c r="X25" s="481"/>
      <c r="Y25" s="481"/>
      <c r="Z25" s="481"/>
      <c r="AA25" s="481"/>
      <c r="AB25" s="481"/>
      <c r="AC25" s="481"/>
      <c r="AD25" s="481"/>
      <c r="AE25" s="481"/>
      <c r="AF25" s="481"/>
      <c r="AG25" s="481"/>
      <c r="AH25" s="481"/>
      <c r="AI25" s="481"/>
      <c r="AJ25" s="407" t="s">
        <v>80</v>
      </c>
      <c r="AK25" s="407"/>
      <c r="AL25" s="407"/>
      <c r="AM25" s="407"/>
      <c r="AN25" s="473"/>
      <c r="AO25" s="447" t="str">
        <f>IF(入力フォーム!G73="","",入力フォーム!G73)</f>
        <v/>
      </c>
      <c r="AP25" s="448"/>
      <c r="AQ25" s="448"/>
      <c r="AR25" s="448"/>
      <c r="AS25" s="448"/>
      <c r="AT25" s="448"/>
      <c r="AU25" s="448"/>
      <c r="AV25" s="448"/>
      <c r="AW25" s="448"/>
      <c r="AX25" s="448"/>
      <c r="AY25" s="448"/>
      <c r="AZ25" s="448"/>
      <c r="BA25" s="448"/>
      <c r="BB25" s="448"/>
      <c r="BC25" s="448"/>
      <c r="BD25" s="448"/>
      <c r="BE25" s="448"/>
      <c r="BF25" s="449"/>
    </row>
    <row r="26" spans="3:58" s="15" customFormat="1" ht="11">
      <c r="C26" s="424" t="s">
        <v>40</v>
      </c>
      <c r="D26" s="425"/>
      <c r="E26" s="425"/>
      <c r="F26" s="406"/>
      <c r="G26" s="407" t="s">
        <v>41</v>
      </c>
      <c r="H26" s="407"/>
      <c r="I26" s="407"/>
      <c r="J26" s="407"/>
      <c r="K26" s="407"/>
      <c r="L26" s="472" t="s">
        <v>74</v>
      </c>
      <c r="M26" s="459"/>
      <c r="N26" s="459"/>
      <c r="O26" s="459"/>
      <c r="P26" s="459"/>
      <c r="Q26" s="459"/>
      <c r="R26" s="399" t="str">
        <f>IF(入力フォーム!C85="","",入力フォーム!C85)</f>
        <v/>
      </c>
      <c r="S26" s="400"/>
      <c r="T26" s="400"/>
      <c r="U26" s="400"/>
      <c r="V26" s="400"/>
      <c r="W26" s="400"/>
      <c r="X26" s="400"/>
      <c r="Y26" s="400"/>
      <c r="Z26" s="400"/>
      <c r="AA26" s="400"/>
      <c r="AB26" s="400"/>
      <c r="AC26" s="400"/>
      <c r="AD26" s="400"/>
      <c r="AE26" s="400"/>
      <c r="AF26" s="400"/>
      <c r="AG26" s="400"/>
      <c r="AH26" s="400"/>
      <c r="AI26" s="400"/>
      <c r="AJ26" s="400"/>
      <c r="AK26" s="400"/>
      <c r="AL26" s="400"/>
      <c r="AM26" s="400"/>
      <c r="AN26" s="400"/>
      <c r="AO26" s="400"/>
      <c r="AP26" s="400"/>
      <c r="AQ26" s="400"/>
      <c r="AR26" s="400"/>
      <c r="AS26" s="400"/>
      <c r="AT26" s="400"/>
      <c r="AU26" s="400"/>
      <c r="AV26" s="400"/>
      <c r="AW26" s="400"/>
      <c r="AX26" s="407" t="s">
        <v>77</v>
      </c>
      <c r="AY26" s="407"/>
      <c r="AZ26" s="407"/>
      <c r="BA26" s="407"/>
      <c r="BB26" s="407"/>
      <c r="BC26" s="407"/>
      <c r="BD26" s="407"/>
      <c r="BE26" s="407"/>
      <c r="BF26" s="450"/>
    </row>
    <row r="27" spans="3:58" s="15" customFormat="1" ht="11">
      <c r="C27" s="424"/>
      <c r="D27" s="425"/>
      <c r="E27" s="425"/>
      <c r="F27" s="406"/>
      <c r="G27" s="407"/>
      <c r="H27" s="407"/>
      <c r="I27" s="407"/>
      <c r="J27" s="407"/>
      <c r="K27" s="407"/>
      <c r="L27" s="461" t="s">
        <v>78</v>
      </c>
      <c r="M27" s="440"/>
      <c r="N27" s="440"/>
      <c r="O27" s="440"/>
      <c r="P27" s="440"/>
      <c r="Q27" s="440"/>
      <c r="R27" s="486" t="str">
        <f>IF(入力フォーム!C84="","",入力フォーム!C84)</f>
        <v/>
      </c>
      <c r="S27" s="487"/>
      <c r="T27" s="487"/>
      <c r="U27" s="487"/>
      <c r="V27" s="487"/>
      <c r="W27" s="487"/>
      <c r="X27" s="487"/>
      <c r="Y27" s="487"/>
      <c r="Z27" s="487"/>
      <c r="AA27" s="487"/>
      <c r="AB27" s="487"/>
      <c r="AC27" s="487"/>
      <c r="AD27" s="487"/>
      <c r="AE27" s="487"/>
      <c r="AF27" s="487"/>
      <c r="AG27" s="487"/>
      <c r="AH27" s="487"/>
      <c r="AI27" s="487"/>
      <c r="AJ27" s="487"/>
      <c r="AK27" s="487"/>
      <c r="AL27" s="487"/>
      <c r="AM27" s="487"/>
      <c r="AN27" s="487"/>
      <c r="AO27" s="487"/>
      <c r="AP27" s="487"/>
      <c r="AQ27" s="487"/>
      <c r="AR27" s="487"/>
      <c r="AS27" s="487"/>
      <c r="AT27" s="487"/>
      <c r="AU27" s="487"/>
      <c r="AV27" s="487"/>
      <c r="AW27" s="487"/>
      <c r="AX27" s="407"/>
      <c r="AY27" s="407"/>
      <c r="AZ27" s="407"/>
      <c r="BA27" s="407"/>
      <c r="BB27" s="407"/>
      <c r="BC27" s="407"/>
      <c r="BD27" s="407"/>
      <c r="BE27" s="407"/>
      <c r="BF27" s="450"/>
    </row>
    <row r="28" spans="3:58" s="15" customFormat="1" ht="11">
      <c r="C28" s="424"/>
      <c r="D28" s="425"/>
      <c r="E28" s="425"/>
      <c r="F28" s="406"/>
      <c r="G28" s="407"/>
      <c r="H28" s="407"/>
      <c r="I28" s="407"/>
      <c r="J28" s="407"/>
      <c r="K28" s="407"/>
      <c r="L28" s="497"/>
      <c r="M28" s="498"/>
      <c r="N28" s="498"/>
      <c r="O28" s="498"/>
      <c r="P28" s="498"/>
      <c r="Q28" s="498"/>
      <c r="R28" s="488"/>
      <c r="S28" s="489"/>
      <c r="T28" s="489"/>
      <c r="U28" s="489"/>
      <c r="V28" s="489"/>
      <c r="W28" s="489"/>
      <c r="X28" s="489"/>
      <c r="Y28" s="489"/>
      <c r="Z28" s="489"/>
      <c r="AA28" s="489"/>
      <c r="AB28" s="489"/>
      <c r="AC28" s="489"/>
      <c r="AD28" s="489"/>
      <c r="AE28" s="489"/>
      <c r="AF28" s="489"/>
      <c r="AG28" s="489"/>
      <c r="AH28" s="489"/>
      <c r="AI28" s="489"/>
      <c r="AJ28" s="489"/>
      <c r="AK28" s="489"/>
      <c r="AL28" s="489"/>
      <c r="AM28" s="489"/>
      <c r="AN28" s="489"/>
      <c r="AO28" s="489"/>
      <c r="AP28" s="489"/>
      <c r="AQ28" s="489"/>
      <c r="AR28" s="489"/>
      <c r="AS28" s="489"/>
      <c r="AT28" s="489"/>
      <c r="AU28" s="489"/>
      <c r="AV28" s="489"/>
      <c r="AW28" s="489"/>
      <c r="AX28" s="442" t="str">
        <f>IF(入力フォーム!H86="","",入力フォーム!H86)</f>
        <v/>
      </c>
      <c r="AY28" s="443"/>
      <c r="AZ28" s="443"/>
      <c r="BA28" s="444" t="s">
        <v>79</v>
      </c>
      <c r="BB28" s="444"/>
      <c r="BC28" s="490" t="str">
        <f>IF(入力フォーム!J86="","",入力フォーム!J86)</f>
        <v/>
      </c>
      <c r="BD28" s="490"/>
      <c r="BE28" s="425" t="s">
        <v>42</v>
      </c>
      <c r="BF28" s="441"/>
    </row>
    <row r="29" spans="3:58" s="15" customFormat="1" ht="14">
      <c r="C29" s="424"/>
      <c r="D29" s="425"/>
      <c r="E29" s="425"/>
      <c r="F29" s="406"/>
      <c r="G29" s="407"/>
      <c r="H29" s="407"/>
      <c r="I29" s="407"/>
      <c r="J29" s="407"/>
      <c r="K29" s="407"/>
      <c r="L29" s="407" t="s">
        <v>80</v>
      </c>
      <c r="M29" s="407"/>
      <c r="N29" s="407"/>
      <c r="O29" s="407"/>
      <c r="P29" s="407"/>
      <c r="Q29" s="473"/>
      <c r="R29" s="470" t="str">
        <f>IF(入力フォーム!C86="","",入力フォーム!C86)</f>
        <v/>
      </c>
      <c r="S29" s="471"/>
      <c r="T29" s="471"/>
      <c r="U29" s="471"/>
      <c r="V29" s="471"/>
      <c r="W29" s="471"/>
      <c r="X29" s="471"/>
      <c r="Y29" s="471"/>
      <c r="Z29" s="471"/>
      <c r="AA29" s="471"/>
      <c r="AB29" s="471"/>
      <c r="AC29" s="471"/>
      <c r="AD29" s="471"/>
      <c r="AE29" s="471"/>
      <c r="AF29" s="471"/>
      <c r="AG29" s="471"/>
      <c r="AH29" s="471"/>
      <c r="AI29" s="471"/>
      <c r="AJ29" s="471"/>
      <c r="AK29" s="471"/>
      <c r="AL29" s="471"/>
      <c r="AM29" s="471"/>
      <c r="AN29" s="471"/>
      <c r="AO29" s="471"/>
      <c r="AP29" s="471"/>
      <c r="AQ29" s="471"/>
      <c r="AR29" s="471"/>
      <c r="AS29" s="471"/>
      <c r="AT29" s="471"/>
      <c r="AU29" s="471"/>
      <c r="AV29" s="471"/>
      <c r="AW29" s="471"/>
      <c r="AX29" s="442"/>
      <c r="AY29" s="443"/>
      <c r="AZ29" s="443"/>
      <c r="BA29" s="444"/>
      <c r="BB29" s="444"/>
      <c r="BC29" s="491"/>
      <c r="BD29" s="491"/>
      <c r="BE29" s="425"/>
      <c r="BF29" s="441"/>
    </row>
    <row r="30" spans="3:58" s="15" customFormat="1" ht="13">
      <c r="C30" s="424"/>
      <c r="D30" s="425"/>
      <c r="E30" s="425"/>
      <c r="F30" s="406"/>
      <c r="G30" s="438" t="s">
        <v>112</v>
      </c>
      <c r="H30" s="438"/>
      <c r="I30" s="438"/>
      <c r="J30" s="438"/>
      <c r="K30" s="438"/>
      <c r="L30" s="439" t="str">
        <f>IF(入力フォーム!C87="","",入力フォーム!C87)</f>
        <v/>
      </c>
      <c r="M30" s="439"/>
      <c r="N30" s="439"/>
      <c r="O30" s="439"/>
      <c r="P30" s="439"/>
      <c r="Q30" s="439"/>
      <c r="R30" s="439"/>
      <c r="S30" s="439"/>
      <c r="T30" s="439"/>
      <c r="U30" s="439"/>
      <c r="V30" s="439"/>
      <c r="W30" s="439"/>
      <c r="X30" s="439"/>
      <c r="Y30" s="439"/>
      <c r="Z30" s="439"/>
      <c r="AA30" s="439"/>
      <c r="AB30" s="439"/>
      <c r="AC30" s="439"/>
      <c r="AD30" s="439"/>
      <c r="AE30" s="439"/>
      <c r="AF30" s="439"/>
      <c r="AG30" s="439"/>
      <c r="AH30" s="439"/>
      <c r="AI30" s="439"/>
      <c r="AJ30" s="439"/>
      <c r="AK30" s="439"/>
      <c r="AL30" s="439"/>
      <c r="AM30" s="439"/>
      <c r="AN30" s="439"/>
      <c r="AO30" s="439"/>
      <c r="AP30" s="439"/>
      <c r="AQ30" s="439"/>
      <c r="AR30" s="439"/>
      <c r="AS30" s="446" t="s">
        <v>43</v>
      </c>
      <c r="AT30" s="446"/>
      <c r="AU30" s="446"/>
      <c r="AV30" s="446"/>
      <c r="AW30" s="446"/>
      <c r="AX30" s="442" t="str">
        <f>IF(入力フォーム!H87="","",入力フォーム!H87)</f>
        <v/>
      </c>
      <c r="AY30" s="443"/>
      <c r="AZ30" s="443"/>
      <c r="BA30" s="444" t="s">
        <v>79</v>
      </c>
      <c r="BB30" s="444"/>
      <c r="BC30" s="445" t="str">
        <f>IF(入力フォーム!J87="","",入力フォーム!J87)</f>
        <v/>
      </c>
      <c r="BD30" s="445"/>
      <c r="BE30" s="425" t="s">
        <v>42</v>
      </c>
      <c r="BF30" s="441"/>
    </row>
    <row r="31" spans="3:58" s="15" customFormat="1" ht="13">
      <c r="C31" s="424"/>
      <c r="D31" s="425"/>
      <c r="E31" s="425"/>
      <c r="F31" s="406"/>
      <c r="G31" s="438"/>
      <c r="H31" s="438"/>
      <c r="I31" s="438"/>
      <c r="J31" s="438"/>
      <c r="K31" s="438"/>
      <c r="L31" s="439" t="str">
        <f>IF(入力フォーム!C88="","",入力フォーム!C88)</f>
        <v/>
      </c>
      <c r="M31" s="439"/>
      <c r="N31" s="439"/>
      <c r="O31" s="439"/>
      <c r="P31" s="439"/>
      <c r="Q31" s="439"/>
      <c r="R31" s="439"/>
      <c r="S31" s="439"/>
      <c r="T31" s="439"/>
      <c r="U31" s="439"/>
      <c r="V31" s="439"/>
      <c r="W31" s="439"/>
      <c r="X31" s="439"/>
      <c r="Y31" s="439"/>
      <c r="Z31" s="439"/>
      <c r="AA31" s="439"/>
      <c r="AB31" s="439"/>
      <c r="AC31" s="439"/>
      <c r="AD31" s="439"/>
      <c r="AE31" s="439"/>
      <c r="AF31" s="439"/>
      <c r="AG31" s="439"/>
      <c r="AH31" s="439"/>
      <c r="AI31" s="439"/>
      <c r="AJ31" s="439"/>
      <c r="AK31" s="439"/>
      <c r="AL31" s="439"/>
      <c r="AM31" s="439"/>
      <c r="AN31" s="439"/>
      <c r="AO31" s="439"/>
      <c r="AP31" s="439"/>
      <c r="AQ31" s="439"/>
      <c r="AR31" s="439"/>
      <c r="AS31" s="407" t="s">
        <v>77</v>
      </c>
      <c r="AT31" s="407"/>
      <c r="AU31" s="407"/>
      <c r="AV31" s="407"/>
      <c r="AW31" s="407"/>
      <c r="AX31" s="442" t="str">
        <f>IF(入力フォーム!H88="","",入力フォーム!H88)</f>
        <v/>
      </c>
      <c r="AY31" s="443"/>
      <c r="AZ31" s="443"/>
      <c r="BA31" s="444" t="s">
        <v>44</v>
      </c>
      <c r="BB31" s="444"/>
      <c r="BC31" s="445" t="str">
        <f>IF(入力フォーム!J88="","",入力フォーム!J88)</f>
        <v/>
      </c>
      <c r="BD31" s="445"/>
      <c r="BE31" s="425" t="s">
        <v>42</v>
      </c>
      <c r="BF31" s="441"/>
    </row>
    <row r="32" spans="3:58" s="15" customFormat="1" ht="13">
      <c r="C32" s="424"/>
      <c r="D32" s="425"/>
      <c r="E32" s="425"/>
      <c r="F32" s="406"/>
      <c r="G32" s="438"/>
      <c r="H32" s="438"/>
      <c r="I32" s="438"/>
      <c r="J32" s="438"/>
      <c r="K32" s="438"/>
      <c r="L32" s="439" t="str">
        <f>IF(入力フォーム!C89="","",入力フォーム!C89)</f>
        <v/>
      </c>
      <c r="M32" s="439"/>
      <c r="N32" s="439"/>
      <c r="O32" s="439"/>
      <c r="P32" s="439"/>
      <c r="Q32" s="439"/>
      <c r="R32" s="439"/>
      <c r="S32" s="439"/>
      <c r="T32" s="439"/>
      <c r="U32" s="439"/>
      <c r="V32" s="439"/>
      <c r="W32" s="439"/>
      <c r="X32" s="439"/>
      <c r="Y32" s="439"/>
      <c r="Z32" s="439"/>
      <c r="AA32" s="439"/>
      <c r="AB32" s="439"/>
      <c r="AC32" s="439"/>
      <c r="AD32" s="439"/>
      <c r="AE32" s="439"/>
      <c r="AF32" s="439"/>
      <c r="AG32" s="439"/>
      <c r="AH32" s="439"/>
      <c r="AI32" s="439"/>
      <c r="AJ32" s="439"/>
      <c r="AK32" s="439"/>
      <c r="AL32" s="439"/>
      <c r="AM32" s="439"/>
      <c r="AN32" s="439"/>
      <c r="AO32" s="439"/>
      <c r="AP32" s="439"/>
      <c r="AQ32" s="439"/>
      <c r="AR32" s="439"/>
      <c r="AS32" s="407" t="s">
        <v>77</v>
      </c>
      <c r="AT32" s="407"/>
      <c r="AU32" s="407"/>
      <c r="AV32" s="407"/>
      <c r="AW32" s="407"/>
      <c r="AX32" s="442" t="str">
        <f>IF(入力フォーム!H89="","",入力フォーム!H89)</f>
        <v/>
      </c>
      <c r="AY32" s="443"/>
      <c r="AZ32" s="443"/>
      <c r="BA32" s="444" t="s">
        <v>44</v>
      </c>
      <c r="BB32" s="444"/>
      <c r="BC32" s="445" t="str">
        <f>IF(入力フォーム!J89="","",入力フォーム!J89)</f>
        <v/>
      </c>
      <c r="BD32" s="445"/>
      <c r="BE32" s="425" t="s">
        <v>42</v>
      </c>
      <c r="BF32" s="441"/>
    </row>
    <row r="33" spans="3:58" s="15" customFormat="1" ht="13">
      <c r="C33" s="424"/>
      <c r="D33" s="425"/>
      <c r="E33" s="425"/>
      <c r="F33" s="406"/>
      <c r="G33" s="438"/>
      <c r="H33" s="438"/>
      <c r="I33" s="438"/>
      <c r="J33" s="438"/>
      <c r="K33" s="438"/>
      <c r="L33" s="439" t="str">
        <f>IF(入力フォーム!C90="","",入力フォーム!C90)</f>
        <v/>
      </c>
      <c r="M33" s="439"/>
      <c r="N33" s="439"/>
      <c r="O33" s="439"/>
      <c r="P33" s="439"/>
      <c r="Q33" s="439"/>
      <c r="R33" s="439"/>
      <c r="S33" s="439"/>
      <c r="T33" s="439"/>
      <c r="U33" s="439"/>
      <c r="V33" s="439"/>
      <c r="W33" s="439"/>
      <c r="X33" s="439"/>
      <c r="Y33" s="439"/>
      <c r="Z33" s="439"/>
      <c r="AA33" s="439"/>
      <c r="AB33" s="439"/>
      <c r="AC33" s="439"/>
      <c r="AD33" s="439"/>
      <c r="AE33" s="439"/>
      <c r="AF33" s="439"/>
      <c r="AG33" s="439"/>
      <c r="AH33" s="439"/>
      <c r="AI33" s="439"/>
      <c r="AJ33" s="439"/>
      <c r="AK33" s="439"/>
      <c r="AL33" s="439"/>
      <c r="AM33" s="439"/>
      <c r="AN33" s="439"/>
      <c r="AO33" s="439"/>
      <c r="AP33" s="439"/>
      <c r="AQ33" s="439"/>
      <c r="AR33" s="439"/>
      <c r="AS33" s="407" t="s">
        <v>77</v>
      </c>
      <c r="AT33" s="407"/>
      <c r="AU33" s="407"/>
      <c r="AV33" s="407"/>
      <c r="AW33" s="407"/>
      <c r="AX33" s="442" t="str">
        <f>IF(入力フォーム!H90="","",入力フォーム!H90)</f>
        <v/>
      </c>
      <c r="AY33" s="443"/>
      <c r="AZ33" s="443"/>
      <c r="BA33" s="444" t="s">
        <v>44</v>
      </c>
      <c r="BB33" s="444"/>
      <c r="BC33" s="445" t="str">
        <f>IF(入力フォーム!J90="","",入力フォーム!J90)</f>
        <v/>
      </c>
      <c r="BD33" s="445"/>
      <c r="BE33" s="425" t="s">
        <v>42</v>
      </c>
      <c r="BF33" s="441"/>
    </row>
    <row r="34" spans="3:58" s="15" customFormat="1" ht="13">
      <c r="C34" s="424"/>
      <c r="D34" s="425"/>
      <c r="E34" s="425"/>
      <c r="F34" s="406"/>
      <c r="G34" s="438"/>
      <c r="H34" s="438"/>
      <c r="I34" s="438"/>
      <c r="J34" s="438"/>
      <c r="K34" s="438"/>
      <c r="L34" s="439" t="str">
        <f>IF(入力フォーム!C91="","",入力フォーム!C91)</f>
        <v/>
      </c>
      <c r="M34" s="439"/>
      <c r="N34" s="439"/>
      <c r="O34" s="439"/>
      <c r="P34" s="439"/>
      <c r="Q34" s="439"/>
      <c r="R34" s="439"/>
      <c r="S34" s="439"/>
      <c r="T34" s="439"/>
      <c r="U34" s="439"/>
      <c r="V34" s="439"/>
      <c r="W34" s="439"/>
      <c r="X34" s="439"/>
      <c r="Y34" s="439"/>
      <c r="Z34" s="439"/>
      <c r="AA34" s="439"/>
      <c r="AB34" s="439"/>
      <c r="AC34" s="439"/>
      <c r="AD34" s="439"/>
      <c r="AE34" s="439"/>
      <c r="AF34" s="439"/>
      <c r="AG34" s="439"/>
      <c r="AH34" s="439"/>
      <c r="AI34" s="439"/>
      <c r="AJ34" s="439"/>
      <c r="AK34" s="439"/>
      <c r="AL34" s="439"/>
      <c r="AM34" s="439"/>
      <c r="AN34" s="439"/>
      <c r="AO34" s="439"/>
      <c r="AP34" s="439"/>
      <c r="AQ34" s="439"/>
      <c r="AR34" s="439"/>
      <c r="AS34" s="407" t="s">
        <v>77</v>
      </c>
      <c r="AT34" s="407"/>
      <c r="AU34" s="407"/>
      <c r="AV34" s="407"/>
      <c r="AW34" s="407"/>
      <c r="AX34" s="442" t="str">
        <f>IF(入力フォーム!H91="","",入力フォーム!H91)</f>
        <v/>
      </c>
      <c r="AY34" s="443"/>
      <c r="AZ34" s="443"/>
      <c r="BA34" s="444" t="s">
        <v>44</v>
      </c>
      <c r="BB34" s="444"/>
      <c r="BC34" s="445" t="str">
        <f>IF(入力フォーム!J91="","",入力フォーム!J91)</f>
        <v/>
      </c>
      <c r="BD34" s="445"/>
      <c r="BE34" s="425" t="s">
        <v>42</v>
      </c>
      <c r="BF34" s="441"/>
    </row>
    <row r="35" spans="3:58" s="15" customFormat="1" ht="11">
      <c r="C35" s="424"/>
      <c r="D35" s="425"/>
      <c r="E35" s="425"/>
      <c r="F35" s="406"/>
      <c r="G35" s="407" t="s">
        <v>83</v>
      </c>
      <c r="H35" s="407"/>
      <c r="I35" s="407"/>
      <c r="J35" s="407"/>
      <c r="K35" s="407"/>
      <c r="L35" s="474" t="s">
        <v>74</v>
      </c>
      <c r="M35" s="474"/>
      <c r="N35" s="474"/>
      <c r="O35" s="474"/>
      <c r="P35" s="474"/>
      <c r="Q35" s="475"/>
      <c r="R35" s="482" t="str">
        <f>IF(入力フォーム!C105="","",入力フォーム!C105)</f>
        <v/>
      </c>
      <c r="S35" s="483"/>
      <c r="T35" s="483"/>
      <c r="U35" s="483"/>
      <c r="V35" s="483"/>
      <c r="W35" s="483"/>
      <c r="X35" s="483"/>
      <c r="Y35" s="483"/>
      <c r="Z35" s="483"/>
      <c r="AA35" s="483"/>
      <c r="AB35" s="483"/>
      <c r="AC35" s="483"/>
      <c r="AD35" s="483"/>
      <c r="AE35" s="483"/>
      <c r="AF35" s="483"/>
      <c r="AG35" s="483"/>
      <c r="AH35" s="483"/>
      <c r="AI35" s="483"/>
      <c r="AJ35" s="407" t="s">
        <v>80</v>
      </c>
      <c r="AK35" s="407"/>
      <c r="AL35" s="407"/>
      <c r="AM35" s="407"/>
      <c r="AN35" s="473"/>
      <c r="AO35" s="447" t="str">
        <f>IF(入力フォーム!G104="","",入力フォーム!G104)</f>
        <v/>
      </c>
      <c r="AP35" s="448"/>
      <c r="AQ35" s="448"/>
      <c r="AR35" s="448"/>
      <c r="AS35" s="448"/>
      <c r="AT35" s="448"/>
      <c r="AU35" s="448"/>
      <c r="AV35" s="448"/>
      <c r="AW35" s="448"/>
      <c r="AX35" s="448"/>
      <c r="AY35" s="448"/>
      <c r="AZ35" s="448"/>
      <c r="BA35" s="448"/>
      <c r="BB35" s="448"/>
      <c r="BC35" s="448"/>
      <c r="BD35" s="448"/>
      <c r="BE35" s="448"/>
      <c r="BF35" s="449"/>
    </row>
    <row r="36" spans="3:58" s="15" customFormat="1" ht="13">
      <c r="C36" s="424"/>
      <c r="D36" s="425"/>
      <c r="E36" s="425"/>
      <c r="F36" s="406"/>
      <c r="G36" s="407"/>
      <c r="H36" s="407"/>
      <c r="I36" s="407"/>
      <c r="J36" s="407"/>
      <c r="K36" s="407"/>
      <c r="L36" s="476" t="s">
        <v>78</v>
      </c>
      <c r="M36" s="476"/>
      <c r="N36" s="476"/>
      <c r="O36" s="476"/>
      <c r="P36" s="476"/>
      <c r="Q36" s="477"/>
      <c r="R36" s="478" t="str">
        <f>IF(入力フォーム!C104="","",入力フォーム!C104)</f>
        <v/>
      </c>
      <c r="S36" s="479"/>
      <c r="T36" s="479"/>
      <c r="U36" s="479"/>
      <c r="V36" s="479"/>
      <c r="W36" s="479"/>
      <c r="X36" s="479"/>
      <c r="Y36" s="479"/>
      <c r="Z36" s="479"/>
      <c r="AA36" s="479"/>
      <c r="AB36" s="479"/>
      <c r="AC36" s="479"/>
      <c r="AD36" s="479"/>
      <c r="AE36" s="479"/>
      <c r="AF36" s="479"/>
      <c r="AG36" s="479"/>
      <c r="AH36" s="479"/>
      <c r="AI36" s="479"/>
      <c r="AJ36" s="407"/>
      <c r="AK36" s="407"/>
      <c r="AL36" s="407"/>
      <c r="AM36" s="407"/>
      <c r="AN36" s="473"/>
      <c r="AO36" s="447"/>
      <c r="AP36" s="448"/>
      <c r="AQ36" s="448"/>
      <c r="AR36" s="448"/>
      <c r="AS36" s="448"/>
      <c r="AT36" s="448"/>
      <c r="AU36" s="448"/>
      <c r="AV36" s="448"/>
      <c r="AW36" s="448"/>
      <c r="AX36" s="448"/>
      <c r="AY36" s="448"/>
      <c r="AZ36" s="448"/>
      <c r="BA36" s="448"/>
      <c r="BB36" s="448"/>
      <c r="BC36" s="448"/>
      <c r="BD36" s="448"/>
      <c r="BE36" s="448"/>
      <c r="BF36" s="449"/>
    </row>
    <row r="37" spans="3:58" s="15" customFormat="1" ht="11">
      <c r="C37" s="424"/>
      <c r="D37" s="425"/>
      <c r="E37" s="425"/>
      <c r="F37" s="406"/>
      <c r="G37" s="407" t="s">
        <v>86</v>
      </c>
      <c r="H37" s="407"/>
      <c r="I37" s="407"/>
      <c r="J37" s="407"/>
      <c r="K37" s="407"/>
      <c r="L37" s="474" t="s">
        <v>74</v>
      </c>
      <c r="M37" s="474"/>
      <c r="N37" s="474"/>
      <c r="O37" s="474"/>
      <c r="P37" s="474"/>
      <c r="Q37" s="475"/>
      <c r="R37" s="482" t="str">
        <f>IF(入力フォーム!C107="","",入力フォーム!C107)</f>
        <v/>
      </c>
      <c r="S37" s="483"/>
      <c r="T37" s="483"/>
      <c r="U37" s="483"/>
      <c r="V37" s="483"/>
      <c r="W37" s="483"/>
      <c r="X37" s="483"/>
      <c r="Y37" s="483"/>
      <c r="Z37" s="483"/>
      <c r="AA37" s="483"/>
      <c r="AB37" s="483"/>
      <c r="AC37" s="483"/>
      <c r="AD37" s="483"/>
      <c r="AE37" s="483"/>
      <c r="AF37" s="483"/>
      <c r="AG37" s="483"/>
      <c r="AH37" s="483"/>
      <c r="AI37" s="483"/>
      <c r="AJ37" s="407" t="s">
        <v>80</v>
      </c>
      <c r="AK37" s="407"/>
      <c r="AL37" s="407"/>
      <c r="AM37" s="407"/>
      <c r="AN37" s="473"/>
      <c r="AO37" s="447" t="str">
        <f>IF(入力フォーム!G106="","",入力フォーム!G106)</f>
        <v/>
      </c>
      <c r="AP37" s="448"/>
      <c r="AQ37" s="448"/>
      <c r="AR37" s="448"/>
      <c r="AS37" s="448"/>
      <c r="AT37" s="448"/>
      <c r="AU37" s="448"/>
      <c r="AV37" s="448"/>
      <c r="AW37" s="448"/>
      <c r="AX37" s="448"/>
      <c r="AY37" s="448"/>
      <c r="AZ37" s="448"/>
      <c r="BA37" s="448"/>
      <c r="BB37" s="448"/>
      <c r="BC37" s="448"/>
      <c r="BD37" s="448"/>
      <c r="BE37" s="448"/>
      <c r="BF37" s="449"/>
    </row>
    <row r="38" spans="3:58" s="15" customFormat="1" ht="13">
      <c r="C38" s="424"/>
      <c r="D38" s="425"/>
      <c r="E38" s="425"/>
      <c r="F38" s="406"/>
      <c r="G38" s="407"/>
      <c r="H38" s="407"/>
      <c r="I38" s="407"/>
      <c r="J38" s="407"/>
      <c r="K38" s="407"/>
      <c r="L38" s="476" t="s">
        <v>78</v>
      </c>
      <c r="M38" s="476"/>
      <c r="N38" s="476"/>
      <c r="O38" s="476"/>
      <c r="P38" s="476"/>
      <c r="Q38" s="477"/>
      <c r="R38" s="478" t="str">
        <f>IF(入力フォーム!C106="","",入力フォーム!C106)</f>
        <v/>
      </c>
      <c r="S38" s="479"/>
      <c r="T38" s="479"/>
      <c r="U38" s="479"/>
      <c r="V38" s="479"/>
      <c r="W38" s="479"/>
      <c r="X38" s="479"/>
      <c r="Y38" s="479"/>
      <c r="Z38" s="479"/>
      <c r="AA38" s="479"/>
      <c r="AB38" s="479"/>
      <c r="AC38" s="479"/>
      <c r="AD38" s="479"/>
      <c r="AE38" s="479"/>
      <c r="AF38" s="479"/>
      <c r="AG38" s="479"/>
      <c r="AH38" s="479"/>
      <c r="AI38" s="479"/>
      <c r="AJ38" s="407"/>
      <c r="AK38" s="407"/>
      <c r="AL38" s="407"/>
      <c r="AM38" s="407"/>
      <c r="AN38" s="473"/>
      <c r="AO38" s="447"/>
      <c r="AP38" s="448"/>
      <c r="AQ38" s="448"/>
      <c r="AR38" s="448"/>
      <c r="AS38" s="448"/>
      <c r="AT38" s="448"/>
      <c r="AU38" s="448"/>
      <c r="AV38" s="448"/>
      <c r="AW38" s="448"/>
      <c r="AX38" s="448"/>
      <c r="AY38" s="448"/>
      <c r="AZ38" s="448"/>
      <c r="BA38" s="448"/>
      <c r="BB38" s="448"/>
      <c r="BC38" s="448"/>
      <c r="BD38" s="448"/>
      <c r="BE38" s="448"/>
      <c r="BF38" s="449"/>
    </row>
    <row r="39" spans="3:58" s="15" customFormat="1" ht="13">
      <c r="C39" s="424"/>
      <c r="D39" s="425"/>
      <c r="E39" s="425"/>
      <c r="F39" s="406"/>
      <c r="G39" s="407" t="s">
        <v>87</v>
      </c>
      <c r="H39" s="407"/>
      <c r="I39" s="407"/>
      <c r="J39" s="407"/>
      <c r="K39" s="407"/>
      <c r="L39" s="407" t="s">
        <v>78</v>
      </c>
      <c r="M39" s="407"/>
      <c r="N39" s="407"/>
      <c r="O39" s="407"/>
      <c r="P39" s="407"/>
      <c r="Q39" s="473"/>
      <c r="R39" s="480" t="str">
        <f>IF(入力フォーム!C108="","",入力フォーム!C108)</f>
        <v/>
      </c>
      <c r="S39" s="481"/>
      <c r="T39" s="481"/>
      <c r="U39" s="481"/>
      <c r="V39" s="481"/>
      <c r="W39" s="481"/>
      <c r="X39" s="481"/>
      <c r="Y39" s="481"/>
      <c r="Z39" s="481"/>
      <c r="AA39" s="481"/>
      <c r="AB39" s="481"/>
      <c r="AC39" s="481"/>
      <c r="AD39" s="481"/>
      <c r="AE39" s="481"/>
      <c r="AF39" s="481"/>
      <c r="AG39" s="481"/>
      <c r="AH39" s="481"/>
      <c r="AI39" s="481"/>
      <c r="AJ39" s="407" t="s">
        <v>80</v>
      </c>
      <c r="AK39" s="407"/>
      <c r="AL39" s="407"/>
      <c r="AM39" s="407"/>
      <c r="AN39" s="473"/>
      <c r="AO39" s="447" t="str">
        <f>IF(入力フォーム!G108="","",入力フォーム!G108)</f>
        <v/>
      </c>
      <c r="AP39" s="448"/>
      <c r="AQ39" s="448"/>
      <c r="AR39" s="448"/>
      <c r="AS39" s="448"/>
      <c r="AT39" s="448"/>
      <c r="AU39" s="448"/>
      <c r="AV39" s="448"/>
      <c r="AW39" s="448"/>
      <c r="AX39" s="448"/>
      <c r="AY39" s="448"/>
      <c r="AZ39" s="448"/>
      <c r="BA39" s="448"/>
      <c r="BB39" s="448"/>
      <c r="BC39" s="448"/>
      <c r="BD39" s="448"/>
      <c r="BE39" s="448"/>
      <c r="BF39" s="449"/>
    </row>
    <row r="40" spans="3:58" s="15" customFormat="1" ht="14.25" customHeight="1">
      <c r="C40" s="466" t="s">
        <v>45</v>
      </c>
      <c r="D40" s="456"/>
      <c r="E40" s="456"/>
      <c r="F40" s="456"/>
      <c r="G40" s="456"/>
      <c r="H40" s="456"/>
      <c r="I40" s="456"/>
      <c r="J40" s="456"/>
      <c r="K40" s="456"/>
      <c r="L40" s="456"/>
      <c r="M40" s="456"/>
      <c r="N40" s="456"/>
      <c r="O40" s="456"/>
      <c r="P40" s="456"/>
      <c r="Q40" s="456"/>
      <c r="R40" s="456"/>
      <c r="S40" s="456"/>
      <c r="T40" s="456"/>
      <c r="U40" s="456"/>
      <c r="V40" s="463"/>
      <c r="W40" s="463"/>
      <c r="X40" s="456"/>
      <c r="Y40" s="464"/>
      <c r="Z40" s="464"/>
      <c r="AA40" s="464"/>
      <c r="AB40" s="464"/>
      <c r="AC40" s="464"/>
      <c r="AD40" s="464"/>
      <c r="AE40" s="464"/>
      <c r="AF40" s="464"/>
      <c r="AG40" s="464"/>
      <c r="AH40" s="464"/>
      <c r="AI40" s="464"/>
      <c r="AJ40" s="463"/>
      <c r="AK40" s="463"/>
      <c r="AL40" s="25"/>
      <c r="AM40" s="25"/>
      <c r="AN40" s="25"/>
      <c r="AO40" s="25"/>
      <c r="AP40" s="25"/>
      <c r="AQ40" s="25"/>
      <c r="AR40" s="25"/>
      <c r="AS40" s="458" t="s">
        <v>46</v>
      </c>
      <c r="AT40" s="459"/>
      <c r="AU40" s="459"/>
      <c r="AV40" s="459"/>
      <c r="AW40" s="460"/>
      <c r="AX40" s="25"/>
      <c r="AY40" s="25"/>
      <c r="AZ40" s="25"/>
      <c r="BA40" s="25"/>
      <c r="BB40" s="25"/>
      <c r="BC40" s="25"/>
      <c r="BD40" s="25"/>
      <c r="BE40" s="25"/>
      <c r="BF40" s="26"/>
    </row>
    <row r="41" spans="3:58" s="15" customFormat="1" ht="14.25" customHeight="1">
      <c r="C41" s="27"/>
      <c r="E41" s="454" t="str">
        <f>IF(入力フォーム!J117=1,"○","")</f>
        <v/>
      </c>
      <c r="F41" s="454"/>
      <c r="G41" s="456" t="s">
        <v>88</v>
      </c>
      <c r="H41" s="456"/>
      <c r="I41" s="456"/>
      <c r="J41" s="456"/>
      <c r="K41" s="456"/>
      <c r="L41" s="456"/>
      <c r="M41" s="456"/>
      <c r="N41" s="456"/>
      <c r="O41" s="456"/>
      <c r="Q41" s="454" t="str">
        <f>IF(入力フォーム!J117=2,"○","")</f>
        <v/>
      </c>
      <c r="R41" s="454"/>
      <c r="S41" s="456" t="s">
        <v>89</v>
      </c>
      <c r="T41" s="456"/>
      <c r="U41" s="456"/>
      <c r="V41" s="456"/>
      <c r="W41" s="456"/>
      <c r="X41" s="456"/>
      <c r="Y41" s="456"/>
      <c r="Z41" s="456"/>
      <c r="AA41" s="456"/>
      <c r="AB41" s="456"/>
      <c r="AC41" s="456"/>
      <c r="AD41" s="25"/>
      <c r="AE41" s="25"/>
      <c r="AF41" s="25"/>
      <c r="AG41" s="25"/>
      <c r="AH41" s="25"/>
      <c r="AI41" s="25"/>
      <c r="AJ41" s="25"/>
      <c r="AK41" s="25"/>
      <c r="AL41" s="25"/>
      <c r="AM41" s="25"/>
      <c r="AN41" s="25"/>
      <c r="AO41" s="25"/>
      <c r="AP41" s="25"/>
      <c r="AQ41" s="25"/>
      <c r="AR41" s="25"/>
      <c r="AS41" s="461"/>
      <c r="AT41" s="440"/>
      <c r="AU41" s="440"/>
      <c r="AV41" s="440"/>
      <c r="AW41" s="462"/>
      <c r="AX41" s="455" t="str">
        <f>IF(入力フォーム!J125=1,"ﾚ","")</f>
        <v/>
      </c>
      <c r="AY41" s="455"/>
      <c r="AZ41" s="456" t="s">
        <v>47</v>
      </c>
      <c r="BA41" s="456"/>
      <c r="BB41" s="456"/>
      <c r="BC41" s="456"/>
      <c r="BD41" s="456"/>
      <c r="BE41" s="456"/>
      <c r="BF41" s="457"/>
    </row>
    <row r="42" spans="3:58" s="15" customFormat="1" ht="14.25" customHeight="1">
      <c r="C42" s="27"/>
      <c r="E42" s="454" t="str">
        <f>IF(入力フォーム!J117=3,"○","")</f>
        <v/>
      </c>
      <c r="F42" s="454"/>
      <c r="G42" s="456" t="s">
        <v>90</v>
      </c>
      <c r="H42" s="456"/>
      <c r="I42" s="456"/>
      <c r="J42" s="456"/>
      <c r="K42" s="456"/>
      <c r="L42" s="456"/>
      <c r="M42" s="456"/>
      <c r="N42" s="456"/>
      <c r="O42" s="456"/>
      <c r="P42" s="456"/>
      <c r="Q42" s="456"/>
      <c r="R42" s="456"/>
      <c r="S42" s="456"/>
      <c r="T42" s="456"/>
      <c r="U42" s="456"/>
      <c r="V42" s="456"/>
      <c r="W42" s="456"/>
      <c r="X42" s="456"/>
      <c r="Y42" s="456"/>
      <c r="Z42" s="456"/>
      <c r="AA42" s="456"/>
      <c r="AB42" s="456"/>
      <c r="AC42" s="456"/>
      <c r="AD42" s="456"/>
      <c r="AE42" s="456"/>
      <c r="AF42" s="456"/>
      <c r="AG42" s="456"/>
      <c r="AH42" s="456"/>
      <c r="AI42" s="456"/>
      <c r="AJ42" s="456"/>
      <c r="AK42" s="456"/>
      <c r="AL42" s="456"/>
      <c r="AM42" s="456"/>
      <c r="AN42" s="456"/>
      <c r="AO42" s="456"/>
      <c r="AP42" s="456"/>
      <c r="AQ42" s="456"/>
      <c r="AR42" s="24"/>
      <c r="AS42" s="461"/>
      <c r="AT42" s="440"/>
      <c r="AU42" s="440"/>
      <c r="AV42" s="440"/>
      <c r="AW42" s="462"/>
      <c r="AX42" s="455" t="str">
        <f>IF(入力フォーム!J125=2,"ﾚ","")</f>
        <v/>
      </c>
      <c r="AY42" s="455"/>
      <c r="AZ42" s="456" t="s">
        <v>48</v>
      </c>
      <c r="BA42" s="456"/>
      <c r="BB42" s="456"/>
      <c r="BC42" s="456"/>
      <c r="BD42" s="456"/>
      <c r="BE42" s="456"/>
      <c r="BF42" s="457"/>
    </row>
    <row r="43" spans="3:58" s="15" customFormat="1" ht="14.25" customHeight="1">
      <c r="C43" s="27"/>
      <c r="E43" s="454" t="str">
        <f>IF(入力フォーム!J117=4,"○","")</f>
        <v/>
      </c>
      <c r="F43" s="454"/>
      <c r="G43" s="456" t="s">
        <v>91</v>
      </c>
      <c r="H43" s="456"/>
      <c r="I43" s="456"/>
      <c r="J43" s="456"/>
      <c r="K43" s="456"/>
      <c r="L43" s="456"/>
      <c r="M43" s="456"/>
      <c r="N43" s="456"/>
      <c r="O43" s="456"/>
      <c r="Q43" s="454" t="str">
        <f>IF(入力フォーム!J117=5,"○","")</f>
        <v/>
      </c>
      <c r="R43" s="454"/>
      <c r="S43" s="456" t="s">
        <v>92</v>
      </c>
      <c r="T43" s="456"/>
      <c r="U43" s="456"/>
      <c r="V43" s="456"/>
      <c r="W43" s="456"/>
      <c r="X43" s="456"/>
      <c r="Y43" s="456"/>
      <c r="Z43" s="456"/>
      <c r="AA43" s="456"/>
      <c r="AB43" s="456"/>
      <c r="AC43" s="456"/>
      <c r="AD43" s="456"/>
      <c r="AE43" s="456"/>
      <c r="AF43" s="456"/>
      <c r="AG43" s="25"/>
      <c r="AH43" s="25"/>
      <c r="AI43" s="25"/>
      <c r="AJ43" s="465"/>
      <c r="AK43" s="465"/>
      <c r="AL43" s="25" t="s">
        <v>93</v>
      </c>
      <c r="AM43" s="25"/>
      <c r="AN43" s="25"/>
      <c r="AO43" s="25"/>
      <c r="AP43" s="25"/>
      <c r="AQ43" s="25"/>
      <c r="AR43" s="25"/>
      <c r="AS43" s="461"/>
      <c r="AT43" s="440"/>
      <c r="AU43" s="440"/>
      <c r="AV43" s="440"/>
      <c r="AW43" s="462"/>
      <c r="AX43" s="25"/>
      <c r="AY43" s="25"/>
      <c r="AZ43" s="25"/>
      <c r="BA43" s="25"/>
      <c r="BB43" s="25"/>
      <c r="BC43" s="25"/>
      <c r="BD43" s="25"/>
      <c r="BE43" s="25"/>
      <c r="BF43" s="26"/>
    </row>
    <row r="44" spans="3:58" s="15" customFormat="1" ht="3.75" customHeight="1">
      <c r="C44" s="28"/>
      <c r="D44" s="29"/>
      <c r="E44" s="29"/>
      <c r="F44" s="29"/>
      <c r="G44" s="29"/>
      <c r="H44" s="29"/>
      <c r="I44" s="29"/>
      <c r="J44" s="29"/>
      <c r="K44" s="29"/>
      <c r="L44" s="29"/>
      <c r="M44" s="29"/>
      <c r="N44" s="29"/>
      <c r="O44" s="29"/>
      <c r="P44" s="29"/>
      <c r="Q44" s="29"/>
      <c r="R44" s="29"/>
      <c r="S44" s="29"/>
      <c r="T44" s="29"/>
      <c r="U44" s="29"/>
      <c r="V44" s="29"/>
      <c r="W44" s="29"/>
      <c r="X44" s="29"/>
      <c r="Y44" s="29"/>
      <c r="Z44" s="29"/>
      <c r="AA44" s="29"/>
      <c r="AB44" s="29"/>
      <c r="AC44" s="29"/>
      <c r="AD44" s="29"/>
      <c r="AE44" s="29"/>
      <c r="AF44" s="29"/>
      <c r="AG44" s="29"/>
      <c r="AH44" s="29"/>
      <c r="AI44" s="29"/>
      <c r="AJ44" s="29"/>
      <c r="AK44" s="29"/>
      <c r="AL44" s="29"/>
      <c r="AM44" s="29"/>
      <c r="AN44" s="29"/>
      <c r="AO44" s="29"/>
      <c r="AP44" s="29"/>
      <c r="AQ44" s="29"/>
      <c r="AR44" s="29"/>
      <c r="AS44" s="29"/>
      <c r="AT44" s="29"/>
      <c r="AU44" s="29"/>
      <c r="AV44" s="29"/>
      <c r="AW44" s="29"/>
      <c r="AX44" s="29"/>
      <c r="AY44" s="29"/>
      <c r="AZ44" s="29"/>
      <c r="BA44" s="29"/>
      <c r="BB44" s="29"/>
      <c r="BC44" s="29"/>
      <c r="BD44" s="29"/>
      <c r="BE44" s="29"/>
      <c r="BF44" s="30"/>
    </row>
    <row r="45" spans="3:58" s="15" customFormat="1" ht="12.75" customHeight="1">
      <c r="C45" s="27"/>
      <c r="D45" s="456" t="s">
        <v>114</v>
      </c>
      <c r="E45" s="456"/>
      <c r="F45" s="456"/>
      <c r="G45" s="456"/>
      <c r="H45" s="456"/>
      <c r="I45" s="456"/>
      <c r="J45" s="456"/>
      <c r="K45" s="456"/>
      <c r="L45" s="456"/>
      <c r="M45" s="456"/>
      <c r="N45" s="456"/>
      <c r="O45" s="456"/>
      <c r="P45" s="456"/>
      <c r="Q45" s="456"/>
      <c r="R45" s="456"/>
      <c r="S45" s="456"/>
      <c r="T45" s="456"/>
      <c r="U45" s="456"/>
      <c r="V45" s="456"/>
      <c r="W45" s="456"/>
      <c r="X45" s="456"/>
      <c r="Y45" s="456"/>
      <c r="Z45" s="456"/>
      <c r="AA45" s="456"/>
      <c r="AB45" s="456"/>
      <c r="AC45" s="456"/>
      <c r="AD45" s="456"/>
      <c r="AE45" s="456"/>
      <c r="AF45" s="456"/>
      <c r="AG45" s="456"/>
      <c r="AH45" s="456"/>
      <c r="AI45" s="456"/>
      <c r="AJ45" s="456"/>
      <c r="AK45" s="456"/>
      <c r="AL45" s="456"/>
      <c r="AM45" s="456"/>
      <c r="AN45" s="456"/>
      <c r="AO45" s="456"/>
      <c r="AP45" s="456"/>
      <c r="AQ45" s="456"/>
      <c r="AR45" s="456"/>
      <c r="AS45" s="456"/>
      <c r="AT45" s="456"/>
      <c r="AU45" s="456"/>
      <c r="AV45" s="456"/>
      <c r="AW45" s="456"/>
      <c r="AX45" s="456"/>
      <c r="AY45" s="456"/>
      <c r="AZ45" s="456"/>
      <c r="BA45" s="456"/>
      <c r="BB45" s="456"/>
      <c r="BC45" s="456"/>
      <c r="BD45" s="456"/>
      <c r="BE45" s="456"/>
      <c r="BF45" s="457"/>
    </row>
    <row r="46" spans="3:58" s="15" customFormat="1" ht="12.75" customHeight="1">
      <c r="C46" s="27"/>
      <c r="D46" s="494" t="s">
        <v>113</v>
      </c>
      <c r="E46" s="494"/>
      <c r="F46" s="494"/>
      <c r="G46" s="494"/>
      <c r="H46" s="494"/>
      <c r="I46" s="494"/>
      <c r="J46" s="494"/>
      <c r="K46" s="494"/>
      <c r="L46" s="494"/>
      <c r="M46" s="494"/>
      <c r="N46" s="494"/>
      <c r="O46" s="494"/>
      <c r="P46" s="25"/>
      <c r="Q46" s="469" t="str">
        <f>IF(入力フォーム!J131=1,"ﾚ","")</f>
        <v/>
      </c>
      <c r="R46" s="469"/>
      <c r="T46" s="25" t="s">
        <v>49</v>
      </c>
      <c r="U46" s="25"/>
      <c r="V46" s="25"/>
      <c r="Z46" s="32"/>
      <c r="AA46" s="31"/>
      <c r="AB46" s="469" t="str">
        <f>IF(入力フォーム!J131=2,"ﾚ","")</f>
        <v/>
      </c>
      <c r="AC46" s="469"/>
      <c r="AE46" s="25" t="s">
        <v>50</v>
      </c>
      <c r="AG46" s="25"/>
      <c r="AH46" s="25"/>
      <c r="AI46" s="25"/>
      <c r="AJ46" s="25"/>
      <c r="AK46" s="25"/>
      <c r="AL46" s="25"/>
      <c r="AM46" s="25"/>
      <c r="AN46" s="202" t="str">
        <f>IF(入力フォーム!J138="","",IF(AND(入力フォーム!J131=1,入力フォーム!J138=1),"インターネット販売を希望します",IF(AND(入力フォーム!J131=1,入力フォーム!J138=2),"インターネット販売を希望しません")))</f>
        <v/>
      </c>
      <c r="AO46" s="31"/>
      <c r="AQ46" s="25"/>
      <c r="AR46" s="25"/>
      <c r="AS46" s="25"/>
      <c r="AT46" s="25"/>
      <c r="AU46" s="25"/>
      <c r="BF46" s="33"/>
    </row>
    <row r="47" spans="3:58" s="15" customFormat="1" ht="12.75" customHeight="1">
      <c r="C47" s="27"/>
      <c r="D47" s="15" t="s">
        <v>64</v>
      </c>
      <c r="BF47" s="33"/>
    </row>
    <row r="48" spans="3:58" s="15" customFormat="1" ht="12.75" customHeight="1">
      <c r="C48" s="27"/>
      <c r="Q48" s="469" t="str">
        <f>IF(入力フォーム!J145=1,"ﾚ","")</f>
        <v/>
      </c>
      <c r="R48" s="469"/>
      <c r="T48" s="25" t="s">
        <v>51</v>
      </c>
      <c r="V48" s="32"/>
      <c r="W48" s="32"/>
      <c r="Y48" s="25"/>
      <c r="Z48" s="25"/>
      <c r="AA48" s="25"/>
      <c r="AB48" s="469" t="str">
        <f>IF(入力フォーム!J145=2,"ﾚ","")</f>
        <v/>
      </c>
      <c r="AC48" s="469"/>
      <c r="AE48" s="25" t="s">
        <v>50</v>
      </c>
      <c r="AF48" s="25"/>
      <c r="AG48" s="25"/>
      <c r="AH48" s="25"/>
      <c r="AI48" s="25"/>
      <c r="AJ48" s="32"/>
      <c r="AK48" s="32"/>
      <c r="AM48" s="25"/>
      <c r="AN48" s="25"/>
      <c r="AO48" s="25"/>
      <c r="AP48" s="25"/>
      <c r="AQ48" s="25"/>
      <c r="AR48" s="25"/>
      <c r="AS48" s="25"/>
      <c r="AT48" s="25"/>
      <c r="AU48" s="25"/>
      <c r="BF48" s="33"/>
    </row>
    <row r="49" spans="3:62" s="15" customFormat="1" ht="7.5" customHeight="1">
      <c r="C49" s="34"/>
      <c r="D49" s="35"/>
      <c r="E49" s="35"/>
      <c r="F49" s="35"/>
      <c r="G49" s="35"/>
      <c r="H49" s="35"/>
      <c r="I49" s="35"/>
      <c r="J49" s="35"/>
      <c r="K49" s="35"/>
      <c r="L49" s="35"/>
      <c r="M49" s="35"/>
      <c r="N49" s="35"/>
      <c r="O49" s="35"/>
      <c r="P49" s="35"/>
      <c r="Q49" s="35"/>
      <c r="R49" s="35"/>
      <c r="S49" s="35"/>
      <c r="T49" s="35"/>
      <c r="U49" s="35"/>
      <c r="V49" s="35"/>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c r="AY49" s="35"/>
      <c r="AZ49" s="35"/>
      <c r="BA49" s="35"/>
      <c r="BB49" s="35"/>
      <c r="BC49" s="35"/>
      <c r="BD49" s="35"/>
      <c r="BE49" s="35"/>
      <c r="BF49" s="36"/>
    </row>
    <row r="50" spans="3:62" s="15" customFormat="1" ht="4.5" customHeight="1"/>
    <row r="51" spans="3:62" s="15" customFormat="1" ht="11">
      <c r="C51" s="133" t="s">
        <v>566</v>
      </c>
      <c r="D51" s="56" t="str">
        <f>IF(入力フォーム!J13=2,IF(入力フォーム!J152=1,"当団体は「南九州地区吹奏楽コンテスト」の推薦の　対象とします　",IF(入力フォーム!J152=2,"　当団体は「南九州地区吹奏楽コンテスト」の推薦の　対象にしません　","")),"")</f>
        <v/>
      </c>
    </row>
    <row r="52" spans="3:62" s="15" customFormat="1" ht="14">
      <c r="C52" s="524" t="s">
        <v>569</v>
      </c>
      <c r="D52" s="524"/>
      <c r="E52" s="524"/>
      <c r="F52" s="524"/>
      <c r="G52" s="524"/>
      <c r="H52" s="524"/>
      <c r="I52" s="524"/>
      <c r="J52" s="524"/>
      <c r="K52" s="524"/>
      <c r="L52" s="525" t="str">
        <f>IF(入力フォーム!J178="","",入力フォーム!J178)</f>
        <v/>
      </c>
      <c r="M52" s="525"/>
      <c r="N52" s="525"/>
      <c r="O52" s="526" t="s">
        <v>567</v>
      </c>
      <c r="P52" s="526"/>
      <c r="Q52" s="526"/>
      <c r="R52" s="526"/>
      <c r="S52" s="526"/>
      <c r="T52" s="526"/>
      <c r="U52" s="526"/>
      <c r="V52" s="526"/>
      <c r="W52" s="526"/>
      <c r="X52" s="526"/>
      <c r="Y52" s="526"/>
      <c r="Z52" s="526"/>
      <c r="AA52" s="526"/>
      <c r="AB52" s="526"/>
      <c r="AC52" s="526"/>
      <c r="AD52" s="526"/>
      <c r="AE52" s="526"/>
      <c r="AF52" s="526"/>
      <c r="AG52" s="526"/>
      <c r="AH52" s="568" t="str">
        <f>IF(入力フォーム!L178="要入力","⑱部員数を入力ください",IF(入力フォーム!L178="ＯＫ","",入力フォーム!L178))</f>
        <v>⑱部員数を入力ください</v>
      </c>
      <c r="AI52" s="568"/>
      <c r="AJ52" s="568"/>
      <c r="AK52" s="568"/>
      <c r="AL52" s="568"/>
      <c r="AM52" s="568"/>
      <c r="AN52" s="568"/>
      <c r="AO52" s="568"/>
      <c r="AP52" s="568"/>
      <c r="AQ52" s="568"/>
      <c r="AR52" s="568"/>
      <c r="AS52" s="568"/>
      <c r="AT52" s="568"/>
      <c r="AU52" s="568"/>
      <c r="AV52" s="568"/>
      <c r="AW52" s="568"/>
      <c r="AX52" s="568"/>
      <c r="AY52" s="568"/>
      <c r="AZ52" s="568"/>
      <c r="BA52" s="568"/>
      <c r="BB52" s="568"/>
      <c r="BC52" s="568"/>
      <c r="BD52" s="568"/>
      <c r="BE52" s="568"/>
      <c r="BF52" s="568"/>
      <c r="BG52" s="56"/>
    </row>
    <row r="53" spans="3:62" s="15" customFormat="1" ht="12.75" customHeight="1">
      <c r="C53" s="456" t="s">
        <v>115</v>
      </c>
      <c r="D53" s="456"/>
      <c r="E53" s="456"/>
      <c r="F53" s="456"/>
      <c r="G53" s="456"/>
      <c r="H53" s="456"/>
      <c r="I53" s="456"/>
      <c r="J53" s="456"/>
      <c r="K53" s="456"/>
      <c r="L53" s="456"/>
      <c r="M53" s="456"/>
      <c r="N53" s="456"/>
      <c r="O53" s="456"/>
      <c r="P53" s="456"/>
      <c r="Q53" s="456"/>
      <c r="R53" s="456"/>
      <c r="S53" s="456"/>
      <c r="T53" s="456"/>
      <c r="U53" s="456"/>
      <c r="V53" s="456"/>
      <c r="W53" s="456"/>
      <c r="X53" s="456"/>
      <c r="Y53" s="456"/>
      <c r="Z53" s="456"/>
      <c r="AA53" s="456"/>
      <c r="AB53" s="456"/>
      <c r="AC53" s="456"/>
      <c r="AD53" s="456"/>
      <c r="AE53" s="456"/>
      <c r="AF53" s="456"/>
      <c r="AG53" s="456"/>
      <c r="AH53" s="456"/>
      <c r="AI53" s="456"/>
      <c r="AJ53" s="456"/>
      <c r="AK53" s="456"/>
      <c r="AL53" s="456"/>
      <c r="AO53" s="440" t="s">
        <v>564</v>
      </c>
      <c r="AP53" s="440"/>
      <c r="AQ53" s="440"/>
      <c r="AR53" s="492">
        <f>IF(入力フォーム!E176="","",入力フォーム!E176)</f>
        <v>7</v>
      </c>
      <c r="AS53" s="492"/>
      <c r="AT53" s="440" t="s">
        <v>28</v>
      </c>
      <c r="AU53" s="440"/>
      <c r="AV53" s="492">
        <f>IF(入力フォーム!G176="","",入力フォーム!G176)</f>
        <v>6</v>
      </c>
      <c r="AW53" s="492"/>
      <c r="AX53" s="440" t="s">
        <v>52</v>
      </c>
      <c r="AY53" s="440"/>
      <c r="AZ53" s="492">
        <f>IF(入力フォーム!I176="","",入力フォーム!I176)</f>
        <v>24</v>
      </c>
      <c r="BA53" s="492"/>
      <c r="BB53" s="492"/>
      <c r="BC53" s="456" t="s">
        <v>30</v>
      </c>
      <c r="BD53" s="456"/>
      <c r="BE53" s="456"/>
      <c r="BF53" s="456"/>
    </row>
    <row r="54" spans="3:62" s="15" customFormat="1" ht="4.5" customHeight="1"/>
    <row r="55" spans="3:62" s="15" customFormat="1" ht="21.75" customHeight="1">
      <c r="C55" s="571" t="s">
        <v>53</v>
      </c>
      <c r="D55" s="571"/>
      <c r="E55" s="571"/>
      <c r="F55" s="571"/>
      <c r="G55" s="571"/>
      <c r="H55" s="571"/>
      <c r="I55" s="572" t="str">
        <f>IF(入力フォーム!B18="","",入力フォーム!B18)</f>
        <v/>
      </c>
      <c r="J55" s="572"/>
      <c r="K55" s="572"/>
      <c r="L55" s="572"/>
      <c r="M55" s="572"/>
      <c r="N55" s="572"/>
      <c r="O55" s="572"/>
      <c r="P55" s="572"/>
      <c r="Q55" s="572"/>
      <c r="R55" s="572"/>
      <c r="S55" s="572"/>
      <c r="T55" s="572"/>
      <c r="U55" s="572"/>
      <c r="V55" s="572"/>
      <c r="W55" s="572"/>
      <c r="X55" s="572"/>
      <c r="Y55" s="572"/>
      <c r="Z55" s="572"/>
      <c r="AA55" s="572"/>
      <c r="AB55" s="572"/>
      <c r="AC55" s="572"/>
      <c r="AD55" s="572"/>
      <c r="AE55" s="572"/>
      <c r="AF55" s="572"/>
      <c r="AG55" s="77"/>
      <c r="AH55" s="572" t="str">
        <f>IF(入力フォーム!B20="","",入力フォーム!B20)</f>
        <v/>
      </c>
      <c r="AI55" s="572"/>
      <c r="AJ55" s="572"/>
      <c r="AK55" s="572"/>
      <c r="AL55" s="572"/>
      <c r="AM55" s="572"/>
      <c r="AN55" s="572"/>
      <c r="AO55" s="572"/>
      <c r="AP55" s="572"/>
      <c r="AQ55" s="572"/>
      <c r="AR55" s="572"/>
      <c r="AS55" s="572"/>
      <c r="AT55" s="572"/>
      <c r="AU55" s="572"/>
      <c r="AV55" s="572"/>
      <c r="AW55" s="572"/>
      <c r="AX55" s="572"/>
      <c r="AY55" s="572"/>
      <c r="AZ55" s="572"/>
      <c r="BA55" s="572"/>
      <c r="BB55" s="572"/>
      <c r="BC55" s="572"/>
      <c r="BD55" s="572"/>
      <c r="BE55" s="572"/>
      <c r="BF55" s="572"/>
    </row>
    <row r="56" spans="3:62" s="15" customFormat="1" ht="21.75" customHeight="1">
      <c r="C56" s="571" t="s">
        <v>54</v>
      </c>
      <c r="D56" s="571"/>
      <c r="E56" s="571"/>
      <c r="F56" s="571"/>
      <c r="G56" s="571"/>
      <c r="H56" s="571"/>
      <c r="I56" s="493" t="str">
        <f>IF(入力フォーム!C159="","",入力フォーム!C159)</f>
        <v/>
      </c>
      <c r="J56" s="493"/>
      <c r="K56" s="493"/>
      <c r="L56" s="493"/>
      <c r="M56" s="493"/>
      <c r="N56" s="493"/>
      <c r="O56" s="493"/>
      <c r="P56" s="493"/>
      <c r="Q56" s="493"/>
      <c r="R56" s="493"/>
      <c r="S56" s="493"/>
      <c r="T56" s="493"/>
      <c r="U56" s="493"/>
      <c r="V56" s="493"/>
      <c r="W56" s="493"/>
      <c r="X56" s="493"/>
      <c r="Y56" s="493"/>
      <c r="Z56" s="493"/>
      <c r="AA56" s="493"/>
      <c r="AB56" s="493"/>
      <c r="AC56" s="493"/>
      <c r="AD56" s="468" t="s">
        <v>55</v>
      </c>
      <c r="AE56" s="468"/>
      <c r="AF56" s="468"/>
      <c r="AG56" s="76"/>
      <c r="AH56" s="493" t="str">
        <f>IF(入力フォーム!C167="","",入力フォーム!C167)</f>
        <v/>
      </c>
      <c r="AI56" s="493"/>
      <c r="AJ56" s="493"/>
      <c r="AK56" s="493"/>
      <c r="AL56" s="493"/>
      <c r="AM56" s="493"/>
      <c r="AN56" s="493"/>
      <c r="AO56" s="493"/>
      <c r="AP56" s="493"/>
      <c r="AQ56" s="493"/>
      <c r="AR56" s="493"/>
      <c r="AS56" s="493"/>
      <c r="AT56" s="493"/>
      <c r="AU56" s="493"/>
      <c r="AV56" s="493"/>
      <c r="AW56" s="493"/>
      <c r="AX56" s="493"/>
      <c r="AY56" s="493"/>
      <c r="AZ56" s="493"/>
      <c r="BA56" s="493"/>
      <c r="BB56" s="493"/>
      <c r="BC56" s="493"/>
      <c r="BD56" s="468" t="s">
        <v>55</v>
      </c>
      <c r="BE56" s="468"/>
      <c r="BF56" s="468"/>
    </row>
    <row r="57" spans="3:62" s="15" customFormat="1" ht="21.75" customHeight="1">
      <c r="C57" s="571" t="s">
        <v>56</v>
      </c>
      <c r="D57" s="571"/>
      <c r="E57" s="571"/>
      <c r="F57" s="571"/>
      <c r="G57" s="571"/>
      <c r="H57" s="571"/>
      <c r="I57" s="493" t="str">
        <f>IF(入力フォーム!C162="","",入力フォーム!C162)</f>
        <v/>
      </c>
      <c r="J57" s="493"/>
      <c r="K57" s="493"/>
      <c r="L57" s="493"/>
      <c r="M57" s="493"/>
      <c r="N57" s="493"/>
      <c r="O57" s="493"/>
      <c r="P57" s="493"/>
      <c r="Q57" s="493"/>
      <c r="R57" s="493"/>
      <c r="S57" s="493"/>
      <c r="T57" s="493"/>
      <c r="U57" s="493"/>
      <c r="V57" s="493"/>
      <c r="W57" s="493"/>
      <c r="X57" s="493"/>
      <c r="Y57" s="493"/>
      <c r="Z57" s="493"/>
      <c r="AA57" s="507" t="s">
        <v>57</v>
      </c>
      <c r="AB57" s="507"/>
      <c r="AH57" s="493" t="str">
        <f>IF(入力フォーム!C170="","",入力フォーム!C170)</f>
        <v/>
      </c>
      <c r="AI57" s="493"/>
      <c r="AJ57" s="493"/>
      <c r="AK57" s="493"/>
      <c r="AL57" s="493"/>
      <c r="AM57" s="493"/>
      <c r="AN57" s="493"/>
      <c r="AO57" s="493"/>
      <c r="AP57" s="493"/>
      <c r="AQ57" s="493"/>
      <c r="AR57" s="493"/>
      <c r="AS57" s="493"/>
      <c r="AT57" s="493"/>
      <c r="AU57" s="493"/>
      <c r="AV57" s="493"/>
      <c r="AW57" s="493"/>
      <c r="AX57" s="493"/>
      <c r="AY57" s="493"/>
      <c r="AZ57" s="493"/>
      <c r="BA57" s="507" t="s">
        <v>57</v>
      </c>
      <c r="BB57" s="507"/>
    </row>
    <row r="58" spans="3:62" s="15" customFormat="1" ht="11">
      <c r="C58" s="571" t="s">
        <v>58</v>
      </c>
      <c r="D58" s="571"/>
      <c r="E58" s="571"/>
      <c r="F58" s="571"/>
      <c r="G58" s="571"/>
      <c r="H58" s="571"/>
    </row>
    <row r="59" spans="3:62" s="15" customFormat="1" ht="11">
      <c r="C59" s="78"/>
      <c r="D59" s="467" t="s">
        <v>59</v>
      </c>
      <c r="E59" s="467"/>
      <c r="F59" s="467"/>
      <c r="G59" s="467"/>
      <c r="H59" s="467"/>
      <c r="I59" s="467"/>
      <c r="J59" s="467"/>
      <c r="K59" s="76"/>
      <c r="L59" s="76"/>
      <c r="M59" s="76"/>
      <c r="N59" s="76"/>
      <c r="O59" s="76"/>
      <c r="AH59" s="467" t="s">
        <v>59</v>
      </c>
      <c r="AI59" s="467"/>
      <c r="AJ59" s="467"/>
      <c r="AK59" s="467"/>
      <c r="AL59" s="467"/>
      <c r="AM59" s="467"/>
      <c r="AN59" s="467"/>
    </row>
    <row r="60" spans="3:62" s="15" customFormat="1" ht="21.75" customHeight="1">
      <c r="C60" s="78"/>
      <c r="D60" s="467" t="s">
        <v>94</v>
      </c>
      <c r="E60" s="467"/>
      <c r="F60" s="570" t="str">
        <f>IF(入力フォーム!C160="","",入力フォーム!C160)</f>
        <v/>
      </c>
      <c r="G60" s="570"/>
      <c r="H60" s="503"/>
      <c r="I60" s="503"/>
      <c r="J60" s="503"/>
      <c r="K60" s="503"/>
      <c r="L60" s="500" t="s">
        <v>95</v>
      </c>
      <c r="M60" s="500"/>
      <c r="N60" s="532" t="str">
        <f>IF(入力フォーム!E160="","",入力フォーム!E160)</f>
        <v/>
      </c>
      <c r="O60" s="532"/>
      <c r="P60" s="532"/>
      <c r="Q60" s="532"/>
      <c r="R60" s="532"/>
      <c r="S60" s="532"/>
      <c r="T60" s="532"/>
      <c r="U60" s="532"/>
      <c r="V60" s="532"/>
      <c r="W60" s="532"/>
      <c r="X60" s="532"/>
      <c r="Y60" s="532"/>
      <c r="Z60" s="532"/>
      <c r="AA60" s="532"/>
      <c r="AB60" s="532"/>
      <c r="AC60" s="532"/>
      <c r="AD60" s="532"/>
      <c r="AE60" s="532"/>
      <c r="AF60" s="532"/>
      <c r="AG60" s="53"/>
      <c r="AH60" s="502" t="s">
        <v>94</v>
      </c>
      <c r="AI60" s="502"/>
      <c r="AJ60" s="503" t="str">
        <f>IF(入力フォーム!C168="","",入力フォーム!C168)</f>
        <v/>
      </c>
      <c r="AK60" s="503"/>
      <c r="AL60" s="503"/>
      <c r="AM60" s="503"/>
      <c r="AN60" s="503"/>
      <c r="AO60" s="503"/>
      <c r="AP60" s="500" t="s">
        <v>95</v>
      </c>
      <c r="AQ60" s="500"/>
      <c r="AR60" s="532" t="str">
        <f>IF(入力フォーム!E168="","",入力フォーム!E168)</f>
        <v/>
      </c>
      <c r="AS60" s="532"/>
      <c r="AT60" s="532"/>
      <c r="AU60" s="532"/>
      <c r="AV60" s="532"/>
      <c r="AW60" s="532"/>
      <c r="AX60" s="532"/>
      <c r="AY60" s="532"/>
      <c r="AZ60" s="532"/>
      <c r="BA60" s="532"/>
      <c r="BB60" s="532"/>
      <c r="BC60" s="532"/>
      <c r="BD60" s="532"/>
      <c r="BE60" s="532"/>
      <c r="BF60" s="532"/>
      <c r="BG60" s="532"/>
      <c r="BH60" s="532"/>
      <c r="BI60" s="532"/>
      <c r="BJ60" s="532"/>
    </row>
    <row r="61" spans="3:62" s="15" customFormat="1" ht="28.5" customHeight="1">
      <c r="D61" s="499" t="s">
        <v>60</v>
      </c>
      <c r="E61" s="499"/>
      <c r="F61" s="499"/>
      <c r="G61" s="499"/>
      <c r="H61" s="527" t="str">
        <f>IF(入力フォーム!C161="","",入力フォーム!C161)</f>
        <v/>
      </c>
      <c r="I61" s="527"/>
      <c r="J61" s="527"/>
      <c r="K61" s="527"/>
      <c r="L61" s="527"/>
      <c r="M61" s="527"/>
      <c r="N61" s="527"/>
      <c r="O61" s="527"/>
      <c r="P61" s="527"/>
      <c r="Q61" s="527"/>
      <c r="R61" s="527"/>
      <c r="S61" s="527"/>
      <c r="T61" s="527"/>
      <c r="U61" s="527"/>
      <c r="V61" s="527"/>
      <c r="W61" s="527"/>
      <c r="X61" s="527"/>
      <c r="Y61" s="527"/>
      <c r="Z61" s="527"/>
      <c r="AA61" s="527"/>
      <c r="AB61" s="527"/>
      <c r="AC61" s="527"/>
      <c r="AD61" s="527"/>
      <c r="AE61" s="527"/>
      <c r="AF61" s="527"/>
      <c r="AG61" s="80"/>
      <c r="AH61" s="527" t="str">
        <f>IF(入力フォーム!C169="","",入力フォーム!C169)</f>
        <v/>
      </c>
      <c r="AI61" s="527"/>
      <c r="AJ61" s="527"/>
      <c r="AK61" s="527"/>
      <c r="AL61" s="527"/>
      <c r="AM61" s="527"/>
      <c r="AN61" s="527"/>
      <c r="AO61" s="527"/>
      <c r="AP61" s="527"/>
      <c r="AQ61" s="527"/>
      <c r="AR61" s="527"/>
      <c r="AS61" s="527"/>
      <c r="AT61" s="527"/>
      <c r="AU61" s="527"/>
      <c r="AV61" s="527"/>
      <c r="AW61" s="527"/>
      <c r="AX61" s="527"/>
      <c r="AY61" s="527"/>
      <c r="AZ61" s="527"/>
      <c r="BA61" s="527"/>
      <c r="BB61" s="527"/>
      <c r="BC61" s="527"/>
      <c r="BD61" s="527"/>
      <c r="BE61" s="527"/>
      <c r="BF61" s="527"/>
      <c r="BG61" s="527"/>
    </row>
    <row r="62" spans="3:62" s="15" customFormat="1" ht="13">
      <c r="D62" s="467" t="s">
        <v>61</v>
      </c>
      <c r="E62" s="467"/>
      <c r="F62" s="467"/>
      <c r="G62" s="467"/>
      <c r="H62" s="467"/>
      <c r="I62" s="467"/>
      <c r="J62" s="467"/>
      <c r="K62" s="80"/>
      <c r="L62" s="80"/>
      <c r="M62" s="80"/>
      <c r="N62" s="80"/>
      <c r="O62" s="80"/>
      <c r="P62" s="80"/>
      <c r="Q62" s="80"/>
      <c r="R62" s="80"/>
      <c r="S62" s="80"/>
      <c r="T62" s="80"/>
      <c r="U62" s="80"/>
      <c r="V62" s="80"/>
      <c r="W62" s="80"/>
      <c r="X62" s="80"/>
      <c r="Y62" s="80"/>
      <c r="Z62" s="80"/>
      <c r="AA62" s="80"/>
      <c r="AB62" s="80"/>
      <c r="AC62" s="80"/>
      <c r="AD62" s="80"/>
      <c r="AE62" s="80"/>
      <c r="AF62" s="80"/>
      <c r="AG62" s="79"/>
      <c r="AH62" s="467" t="s">
        <v>61</v>
      </c>
      <c r="AI62" s="467"/>
      <c r="AJ62" s="467"/>
      <c r="AK62" s="467"/>
      <c r="AL62" s="467"/>
      <c r="AM62" s="467"/>
      <c r="AN62" s="467"/>
      <c r="AO62" s="80"/>
      <c r="AP62" s="80"/>
      <c r="AQ62" s="80"/>
      <c r="AR62" s="80"/>
      <c r="AS62" s="80"/>
      <c r="AT62" s="80"/>
      <c r="AU62" s="80"/>
      <c r="AV62" s="80"/>
      <c r="AW62" s="80"/>
      <c r="AX62" s="80"/>
      <c r="AY62" s="80"/>
      <c r="AZ62" s="80"/>
      <c r="BA62" s="80"/>
      <c r="BB62" s="80"/>
      <c r="BC62" s="80"/>
      <c r="BD62" s="80"/>
      <c r="BE62" s="80"/>
      <c r="BF62" s="80"/>
    </row>
    <row r="63" spans="3:62" s="15" customFormat="1" ht="13">
      <c r="D63" s="502" t="s">
        <v>94</v>
      </c>
      <c r="E63" s="502"/>
      <c r="F63" s="503" t="str">
        <f>IF(入力フォーム!C163="","",入力フォーム!C163)</f>
        <v/>
      </c>
      <c r="G63" s="503"/>
      <c r="H63" s="503"/>
      <c r="I63" s="503"/>
      <c r="J63" s="503"/>
      <c r="K63" s="503"/>
      <c r="L63" s="500" t="s">
        <v>95</v>
      </c>
      <c r="M63" s="500"/>
      <c r="N63" s="530" t="str">
        <f>IF(入力フォーム!E163="","",入力フォーム!E163)</f>
        <v/>
      </c>
      <c r="O63" s="530"/>
      <c r="P63" s="530"/>
      <c r="Q63" s="530"/>
      <c r="R63" s="530"/>
      <c r="S63" s="530"/>
      <c r="T63" s="530"/>
      <c r="U63" s="530"/>
      <c r="V63" s="530"/>
      <c r="W63" s="530"/>
      <c r="X63" s="530"/>
      <c r="Y63" s="530"/>
      <c r="Z63" s="81"/>
      <c r="AA63" s="81"/>
      <c r="AB63" s="81"/>
      <c r="AC63" s="81"/>
      <c r="AD63" s="81"/>
      <c r="AE63" s="81"/>
      <c r="AF63" s="81"/>
      <c r="AG63" s="81"/>
      <c r="AH63" s="502" t="s">
        <v>94</v>
      </c>
      <c r="AI63" s="502"/>
      <c r="AJ63" s="503" t="str">
        <f>IF(入力フォーム!C171="","",入力フォーム!C171)</f>
        <v/>
      </c>
      <c r="AK63" s="503"/>
      <c r="AL63" s="503"/>
      <c r="AM63" s="503"/>
      <c r="AN63" s="503"/>
      <c r="AO63" s="503"/>
      <c r="AP63" s="500" t="s">
        <v>95</v>
      </c>
      <c r="AQ63" s="500"/>
      <c r="AR63" s="530" t="str">
        <f>IF(入力フォーム!E171="","",入力フォーム!E171)</f>
        <v/>
      </c>
      <c r="AS63" s="530"/>
      <c r="AT63" s="530"/>
      <c r="AU63" s="530"/>
      <c r="AV63" s="530"/>
      <c r="AW63" s="530"/>
      <c r="AX63" s="530"/>
      <c r="AY63" s="530"/>
      <c r="AZ63" s="530"/>
      <c r="BA63" s="530"/>
      <c r="BB63" s="530"/>
      <c r="BC63" s="530"/>
    </row>
    <row r="64" spans="3:62" s="15" customFormat="1" ht="27" customHeight="1">
      <c r="D64" s="499" t="s">
        <v>60</v>
      </c>
      <c r="E64" s="499"/>
      <c r="F64" s="499"/>
      <c r="G64" s="499"/>
      <c r="H64" s="531" t="str">
        <f>IF(入力フォーム!C164="","",入力フォーム!C164)</f>
        <v/>
      </c>
      <c r="I64" s="531"/>
      <c r="J64" s="531"/>
      <c r="K64" s="531"/>
      <c r="L64" s="531"/>
      <c r="M64" s="531"/>
      <c r="N64" s="531"/>
      <c r="O64" s="531"/>
      <c r="P64" s="531"/>
      <c r="Q64" s="531"/>
      <c r="R64" s="531"/>
      <c r="S64" s="531"/>
      <c r="T64" s="531"/>
      <c r="U64" s="531"/>
      <c r="V64" s="531"/>
      <c r="W64" s="531"/>
      <c r="X64" s="531"/>
      <c r="Y64" s="531"/>
      <c r="Z64" s="531"/>
      <c r="AA64" s="531"/>
      <c r="AB64" s="531"/>
      <c r="AC64" s="531"/>
      <c r="AD64" s="531"/>
      <c r="AE64" s="531"/>
      <c r="AF64" s="531"/>
      <c r="AG64" s="79"/>
      <c r="AH64" s="528" t="str">
        <f>IF(入力フォーム!C172="","",入力フォーム!C172)</f>
        <v/>
      </c>
      <c r="AI64" s="528"/>
      <c r="AJ64" s="528"/>
      <c r="AK64" s="528"/>
      <c r="AL64" s="528"/>
      <c r="AM64" s="528"/>
      <c r="AN64" s="528"/>
      <c r="AO64" s="528"/>
      <c r="AP64" s="528"/>
      <c r="AQ64" s="528"/>
      <c r="AR64" s="528"/>
      <c r="AS64" s="528"/>
      <c r="AT64" s="528"/>
      <c r="AU64" s="528"/>
      <c r="AV64" s="528"/>
      <c r="AW64" s="528"/>
      <c r="AX64" s="528"/>
      <c r="AY64" s="528"/>
      <c r="AZ64" s="528"/>
      <c r="BA64" s="528"/>
      <c r="BB64" s="528"/>
      <c r="BC64" s="528"/>
      <c r="BD64" s="528"/>
      <c r="BE64" s="528"/>
      <c r="BF64" s="528"/>
      <c r="BG64" s="528"/>
    </row>
    <row r="65" spans="1:59" s="15" customFormat="1" ht="13">
      <c r="D65" s="467" t="s">
        <v>310</v>
      </c>
      <c r="E65" s="467"/>
      <c r="F65" s="467"/>
      <c r="G65" s="467"/>
      <c r="H65" s="467"/>
      <c r="I65" s="467"/>
      <c r="J65" s="467"/>
      <c r="L65" s="499"/>
      <c r="M65" s="499"/>
      <c r="N65" s="569" t="str">
        <f>IF(入力フォーム!D164="","",入力フォーム!D164)</f>
        <v/>
      </c>
      <c r="O65" s="569"/>
      <c r="P65" s="569"/>
      <c r="Q65" s="569"/>
      <c r="R65" s="569"/>
      <c r="S65" s="569"/>
      <c r="T65" s="569"/>
      <c r="U65" s="569"/>
      <c r="V65" s="569"/>
      <c r="W65" s="569"/>
      <c r="X65" s="569"/>
      <c r="Y65" s="569"/>
      <c r="Z65" s="1"/>
      <c r="AA65" s="82"/>
      <c r="AB65" s="82"/>
      <c r="AC65" s="82"/>
      <c r="AD65" s="82"/>
      <c r="AE65" s="82"/>
      <c r="AF65" s="82"/>
      <c r="AH65" s="467" t="s">
        <v>310</v>
      </c>
      <c r="AI65" s="467"/>
      <c r="AJ65" s="467"/>
      <c r="AK65" s="467"/>
      <c r="AL65" s="467"/>
      <c r="AM65" s="467"/>
      <c r="AN65" s="467"/>
    </row>
    <row r="66" spans="1:59" s="15" customFormat="1" ht="13">
      <c r="D66" s="467"/>
      <c r="E66" s="467"/>
      <c r="F66" s="467"/>
      <c r="G66" s="467"/>
      <c r="H66" s="467"/>
      <c r="I66" s="467"/>
      <c r="J66" s="467"/>
      <c r="L66" s="500" t="s">
        <v>95</v>
      </c>
      <c r="M66" s="500"/>
      <c r="N66" s="529" t="str">
        <f>IF(入力フォーム!D165="","",入力フォーム!D165)</f>
        <v/>
      </c>
      <c r="O66" s="529"/>
      <c r="P66" s="529"/>
      <c r="Q66" s="529"/>
      <c r="R66" s="529"/>
      <c r="S66" s="529"/>
      <c r="T66" s="529"/>
      <c r="U66" s="529"/>
      <c r="V66" s="529"/>
      <c r="W66" s="529"/>
      <c r="X66" s="529"/>
      <c r="Y66" s="529"/>
      <c r="Z66" s="1"/>
      <c r="AA66" s="1"/>
      <c r="AB66" s="1"/>
      <c r="AC66" s="1"/>
      <c r="AD66" s="1"/>
      <c r="AE66" s="1"/>
      <c r="AF66" s="1"/>
      <c r="AP66" s="500" t="s">
        <v>95</v>
      </c>
      <c r="AQ66" s="500"/>
      <c r="AR66" s="529" t="str">
        <f>IF(入力フォーム!D173="","",入力フォーム!D173)</f>
        <v/>
      </c>
      <c r="AS66" s="529"/>
      <c r="AT66" s="529"/>
      <c r="AU66" s="529"/>
      <c r="AV66" s="529"/>
      <c r="AW66" s="529"/>
      <c r="AX66" s="529"/>
      <c r="AY66" s="529"/>
      <c r="AZ66" s="529"/>
      <c r="BA66" s="529"/>
      <c r="BB66" s="529"/>
      <c r="BC66" s="529"/>
    </row>
    <row r="67" spans="1:59" ht="14.25" customHeight="1"/>
    <row r="68" spans="1:59" ht="14.25" customHeight="1">
      <c r="A68" s="398" t="str">
        <f>"エントリー料"&amp;TEXT(入力フォーム!B42,"#,##0円")&amp;"＋登録料(1,000円×"&amp;入力フォーム!B35&amp;"名)"&amp;TEXT(入力フォーム!C42,"#,##0円")&amp;"＋登録外(800円×"&amp;入力フォーム!D41&amp;"名)"&amp;TEXT(入力フォーム!D42,"#,##0円")&amp;"＝"&amp;TEXT(入力フォーム!E42,"#,##0円")</f>
        <v>エントリー料0円＋登録料(1,000円×0名)0円＋登録外(800円×0名)0円＝0円</v>
      </c>
      <c r="B68" s="398"/>
      <c r="C68" s="398"/>
      <c r="D68" s="398"/>
      <c r="E68" s="398"/>
      <c r="F68" s="398"/>
      <c r="G68" s="398"/>
      <c r="H68" s="398"/>
      <c r="I68" s="398"/>
      <c r="J68" s="398"/>
      <c r="K68" s="398"/>
      <c r="L68" s="398"/>
      <c r="M68" s="398"/>
      <c r="N68" s="398"/>
      <c r="O68" s="398"/>
      <c r="P68" s="398"/>
      <c r="Q68" s="398"/>
      <c r="R68" s="398"/>
      <c r="S68" s="398"/>
      <c r="T68" s="398"/>
      <c r="U68" s="398"/>
      <c r="V68" s="398"/>
      <c r="W68" s="398"/>
      <c r="X68" s="398"/>
      <c r="Y68" s="398"/>
      <c r="Z68" s="398"/>
      <c r="AA68" s="398"/>
      <c r="AB68" s="398"/>
      <c r="AC68" s="398"/>
      <c r="AD68" s="398"/>
      <c r="AE68" s="398"/>
      <c r="AF68" s="398"/>
      <c r="AG68" s="398"/>
      <c r="AH68" s="398"/>
      <c r="AI68" s="398"/>
      <c r="AJ68" s="398"/>
      <c r="AK68" s="398"/>
      <c r="AL68" s="398"/>
      <c r="AM68" s="398"/>
      <c r="AN68" s="398"/>
      <c r="AO68" s="398"/>
      <c r="AP68" s="398"/>
      <c r="AQ68" s="398"/>
      <c r="AR68" s="398"/>
      <c r="AS68" s="398"/>
      <c r="AT68" s="398"/>
      <c r="AU68" s="398"/>
      <c r="AV68" s="398"/>
      <c r="AW68" s="398"/>
      <c r="AX68" s="398"/>
      <c r="AY68" s="398"/>
      <c r="AZ68" s="398"/>
      <c r="BA68" s="398"/>
      <c r="BB68" s="398"/>
      <c r="BC68" s="398"/>
      <c r="BD68" s="398"/>
      <c r="BE68" s="398"/>
      <c r="BF68" s="398"/>
      <c r="BG68" s="398"/>
    </row>
    <row r="164" spans="5:5" ht="0" hidden="1" customHeight="1">
      <c r="E164" s="2">
        <v>28</v>
      </c>
    </row>
  </sheetData>
  <sheetProtection algorithmName="SHA-512" hashValue="Bp7kT8/HqtJ4r3tMDb1BgKxhe2sfbQsiKBThkoOPGWgzEnzRTGfb9NPWTONQwGVDzOWreQponG9Ygkjf5ZAt5w==" saltValue="KFxJTsnPWs0SnG1/tWnAxA==" spinCount="100000" sheet="1" objects="1" scenarios="1"/>
  <mergeCells count="241">
    <mergeCell ref="AX42:AY42"/>
    <mergeCell ref="AZ42:BF42"/>
    <mergeCell ref="E43:F43"/>
    <mergeCell ref="G43:O43"/>
    <mergeCell ref="Q43:R43"/>
    <mergeCell ref="S43:AF43"/>
    <mergeCell ref="AJ43:AK43"/>
    <mergeCell ref="C40:U40"/>
    <mergeCell ref="V40:W40"/>
    <mergeCell ref="X40:AI40"/>
    <mergeCell ref="AJ40:AK40"/>
    <mergeCell ref="AS40:AW43"/>
    <mergeCell ref="E41:F41"/>
    <mergeCell ref="G41:O41"/>
    <mergeCell ref="Q41:R41"/>
    <mergeCell ref="S41:AC41"/>
    <mergeCell ref="E42:F42"/>
    <mergeCell ref="G42:AQ42"/>
    <mergeCell ref="AX41:AY41"/>
    <mergeCell ref="AZ41:BF41"/>
    <mergeCell ref="D60:E60"/>
    <mergeCell ref="F60:K60"/>
    <mergeCell ref="L60:M60"/>
    <mergeCell ref="N60:AF60"/>
    <mergeCell ref="C57:H57"/>
    <mergeCell ref="C58:H58"/>
    <mergeCell ref="AD56:AF56"/>
    <mergeCell ref="C53:AL53"/>
    <mergeCell ref="I57:Z57"/>
    <mergeCell ref="AA57:AB57"/>
    <mergeCell ref="D59:J59"/>
    <mergeCell ref="C56:H56"/>
    <mergeCell ref="C55:H55"/>
    <mergeCell ref="I55:AF55"/>
    <mergeCell ref="AH55:BF55"/>
    <mergeCell ref="I56:AC56"/>
    <mergeCell ref="BD56:BF56"/>
    <mergeCell ref="AZ53:BB53"/>
    <mergeCell ref="BC53:BF53"/>
    <mergeCell ref="AR53:AS53"/>
    <mergeCell ref="AT53:AU53"/>
    <mergeCell ref="AV53:AW53"/>
    <mergeCell ref="AX53:AY53"/>
    <mergeCell ref="AH59:AN59"/>
    <mergeCell ref="D64:G64"/>
    <mergeCell ref="L66:M66"/>
    <mergeCell ref="D61:G61"/>
    <mergeCell ref="D63:E63"/>
    <mergeCell ref="F63:K63"/>
    <mergeCell ref="L63:M63"/>
    <mergeCell ref="L65:M65"/>
    <mergeCell ref="N65:Y65"/>
    <mergeCell ref="D65:J65"/>
    <mergeCell ref="D66:J66"/>
    <mergeCell ref="D62:J62"/>
    <mergeCell ref="D45:BF45"/>
    <mergeCell ref="D46:O46"/>
    <mergeCell ref="Q46:R46"/>
    <mergeCell ref="AB46:AC46"/>
    <mergeCell ref="Q48:R48"/>
    <mergeCell ref="AB48:AC48"/>
    <mergeCell ref="AO53:AQ53"/>
    <mergeCell ref="AH52:BF52"/>
    <mergeCell ref="C52:K52"/>
    <mergeCell ref="L52:N52"/>
    <mergeCell ref="O52:AG52"/>
    <mergeCell ref="G39:K39"/>
    <mergeCell ref="L39:Q39"/>
    <mergeCell ref="R39:AI39"/>
    <mergeCell ref="L34:AR34"/>
    <mergeCell ref="AS34:AW34"/>
    <mergeCell ref="AX34:AZ34"/>
    <mergeCell ref="BA34:BB34"/>
    <mergeCell ref="BC34:BD34"/>
    <mergeCell ref="BE34:BF34"/>
    <mergeCell ref="G35:K36"/>
    <mergeCell ref="L35:Q35"/>
    <mergeCell ref="R35:AI35"/>
    <mergeCell ref="AJ35:AN36"/>
    <mergeCell ref="AO35:BF36"/>
    <mergeCell ref="L36:Q36"/>
    <mergeCell ref="R36:AI36"/>
    <mergeCell ref="G37:K38"/>
    <mergeCell ref="AJ39:AN39"/>
    <mergeCell ref="AO39:BF39"/>
    <mergeCell ref="L33:AR33"/>
    <mergeCell ref="AS33:AW33"/>
    <mergeCell ref="AX33:AZ33"/>
    <mergeCell ref="BA33:BB33"/>
    <mergeCell ref="BC33:BD33"/>
    <mergeCell ref="BE33:BF33"/>
    <mergeCell ref="L37:Q37"/>
    <mergeCell ref="R37:AI37"/>
    <mergeCell ref="AJ37:AN38"/>
    <mergeCell ref="AO37:BF38"/>
    <mergeCell ref="L38:Q38"/>
    <mergeCell ref="R38:AI38"/>
    <mergeCell ref="L32:AR32"/>
    <mergeCell ref="AS32:AW32"/>
    <mergeCell ref="AX32:AZ32"/>
    <mergeCell ref="BA32:BB32"/>
    <mergeCell ref="BE30:BF30"/>
    <mergeCell ref="L31:AR31"/>
    <mergeCell ref="AS31:AW31"/>
    <mergeCell ref="AX31:AZ31"/>
    <mergeCell ref="BA31:BB31"/>
    <mergeCell ref="BC31:BD31"/>
    <mergeCell ref="BE31:BF31"/>
    <mergeCell ref="BC32:BD32"/>
    <mergeCell ref="BE32:BF32"/>
    <mergeCell ref="G25:K25"/>
    <mergeCell ref="L25:Q25"/>
    <mergeCell ref="R25:AI25"/>
    <mergeCell ref="AJ25:AN25"/>
    <mergeCell ref="AO25:BF25"/>
    <mergeCell ref="C26:F39"/>
    <mergeCell ref="G26:K29"/>
    <mergeCell ref="L26:Q26"/>
    <mergeCell ref="R26:AW26"/>
    <mergeCell ref="AX26:BF27"/>
    <mergeCell ref="L27:Q28"/>
    <mergeCell ref="R27:AW28"/>
    <mergeCell ref="AX28:AZ29"/>
    <mergeCell ref="BA28:BB29"/>
    <mergeCell ref="BC28:BD29"/>
    <mergeCell ref="BE28:BF29"/>
    <mergeCell ref="L29:Q29"/>
    <mergeCell ref="R29:AW29"/>
    <mergeCell ref="G30:K34"/>
    <mergeCell ref="L30:AR30"/>
    <mergeCell ref="AS30:AW30"/>
    <mergeCell ref="AX30:AZ30"/>
    <mergeCell ref="BA30:BB30"/>
    <mergeCell ref="BC30:BD30"/>
    <mergeCell ref="G23:K24"/>
    <mergeCell ref="L23:Q23"/>
    <mergeCell ref="R23:AI23"/>
    <mergeCell ref="AJ23:AN24"/>
    <mergeCell ref="AO23:BF24"/>
    <mergeCell ref="L24:Q24"/>
    <mergeCell ref="R24:AI24"/>
    <mergeCell ref="L20:AR20"/>
    <mergeCell ref="AS20:AW20"/>
    <mergeCell ref="AX20:AZ20"/>
    <mergeCell ref="BE16:BF16"/>
    <mergeCell ref="L17:AR17"/>
    <mergeCell ref="AS17:AW17"/>
    <mergeCell ref="AX17:AZ17"/>
    <mergeCell ref="BA17:BB17"/>
    <mergeCell ref="BC17:BD17"/>
    <mergeCell ref="BE17:BF17"/>
    <mergeCell ref="BC18:BD18"/>
    <mergeCell ref="BE18:BF18"/>
    <mergeCell ref="AX16:AZ16"/>
    <mergeCell ref="BA16:BB16"/>
    <mergeCell ref="BC16:BD16"/>
    <mergeCell ref="L18:AR18"/>
    <mergeCell ref="AS18:AW18"/>
    <mergeCell ref="AX18:AZ18"/>
    <mergeCell ref="BA18:BB18"/>
    <mergeCell ref="AS16:AW16"/>
    <mergeCell ref="R21:AI21"/>
    <mergeCell ref="AJ21:AN22"/>
    <mergeCell ref="AO21:BF22"/>
    <mergeCell ref="L22:Q22"/>
    <mergeCell ref="R22:AI22"/>
    <mergeCell ref="L19:AR19"/>
    <mergeCell ref="AS19:AW19"/>
    <mergeCell ref="AX19:AZ19"/>
    <mergeCell ref="BA19:BB19"/>
    <mergeCell ref="BC19:BD19"/>
    <mergeCell ref="C2:BF2"/>
    <mergeCell ref="C3:BF3"/>
    <mergeCell ref="AM5:BF5"/>
    <mergeCell ref="C6:F6"/>
    <mergeCell ref="G6:AQ6"/>
    <mergeCell ref="C7:F7"/>
    <mergeCell ref="G7:AQ7"/>
    <mergeCell ref="C10:F10"/>
    <mergeCell ref="G10:AE10"/>
    <mergeCell ref="AF10:AJ11"/>
    <mergeCell ref="AK10:AO11"/>
    <mergeCell ref="AP10:AQ11"/>
    <mergeCell ref="AR10:AW11"/>
    <mergeCell ref="BD10:BF11"/>
    <mergeCell ref="C11:F11"/>
    <mergeCell ref="G11:AE11"/>
    <mergeCell ref="AE4:AT4"/>
    <mergeCell ref="AU4:AV4"/>
    <mergeCell ref="AW4:BF4"/>
    <mergeCell ref="AR6:AW9"/>
    <mergeCell ref="AX10:BC11"/>
    <mergeCell ref="C4:AD4"/>
    <mergeCell ref="AJ63:AO63"/>
    <mergeCell ref="AP63:AQ63"/>
    <mergeCell ref="AR63:BC63"/>
    <mergeCell ref="C8:F8"/>
    <mergeCell ref="G8:AQ8"/>
    <mergeCell ref="C9:F9"/>
    <mergeCell ref="AX6:BF9"/>
    <mergeCell ref="G9:AQ9"/>
    <mergeCell ref="C12:F25"/>
    <mergeCell ref="G12:K15"/>
    <mergeCell ref="L12:Q12"/>
    <mergeCell ref="R12:AW12"/>
    <mergeCell ref="AX12:BF13"/>
    <mergeCell ref="L13:Q14"/>
    <mergeCell ref="R13:AW14"/>
    <mergeCell ref="AX14:AZ15"/>
    <mergeCell ref="BA14:BB15"/>
    <mergeCell ref="BC14:BD15"/>
    <mergeCell ref="BE14:BF15"/>
    <mergeCell ref="L15:Q15"/>
    <mergeCell ref="R15:AW15"/>
    <mergeCell ref="G16:K20"/>
    <mergeCell ref="L16:AR16"/>
    <mergeCell ref="BE19:BF19"/>
    <mergeCell ref="AH62:AN62"/>
    <mergeCell ref="AH61:BG61"/>
    <mergeCell ref="AH64:BG64"/>
    <mergeCell ref="BA20:BB20"/>
    <mergeCell ref="BC20:BD20"/>
    <mergeCell ref="BE20:BF20"/>
    <mergeCell ref="G21:K22"/>
    <mergeCell ref="L21:Q21"/>
    <mergeCell ref="A68:BG68"/>
    <mergeCell ref="AP66:AQ66"/>
    <mergeCell ref="AR66:BC66"/>
    <mergeCell ref="AH65:AN65"/>
    <mergeCell ref="BA57:BB57"/>
    <mergeCell ref="AH56:BC56"/>
    <mergeCell ref="AH57:AZ57"/>
    <mergeCell ref="H61:AF61"/>
    <mergeCell ref="N63:Y63"/>
    <mergeCell ref="N66:Y66"/>
    <mergeCell ref="H64:AF64"/>
    <mergeCell ref="AH60:AI60"/>
    <mergeCell ref="AJ60:AO60"/>
    <mergeCell ref="AP60:AQ60"/>
    <mergeCell ref="AR60:BJ60"/>
    <mergeCell ref="AH63:AI63"/>
  </mergeCells>
  <phoneticPr fontId="2"/>
  <pageMargins left="0.59055118110236227" right="0.59055118110236227" top="0.73" bottom="0.59055118110236227" header="0.51181102362204722" footer="0.51181102362204722"/>
  <pageSetup paperSize="9" scale="87"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160"/>
  <sheetViews>
    <sheetView zoomScaleNormal="100" workbookViewId="0">
      <selection activeCell="E4" sqref="E4"/>
    </sheetView>
  </sheetViews>
  <sheetFormatPr defaultColWidth="0" defaultRowHeight="13" zeroHeight="1"/>
  <cols>
    <col min="1" max="1" width="1.7265625" style="5" customWidth="1"/>
    <col min="2" max="2" width="7.453125" style="4" bestFit="1" customWidth="1"/>
    <col min="3" max="3" width="2" style="4" customWidth="1"/>
    <col min="4" max="4" width="10.453125" style="5" bestFit="1" customWidth="1"/>
    <col min="5" max="5" width="15.36328125" style="5" bestFit="1" customWidth="1"/>
    <col min="6" max="6" width="4.36328125" style="5" bestFit="1" customWidth="1"/>
    <col min="7" max="7" width="5.453125" style="5" bestFit="1" customWidth="1"/>
    <col min="8" max="8" width="5.453125" style="5" customWidth="1"/>
    <col min="9" max="9" width="6.7265625" style="5" customWidth="1"/>
    <col min="10" max="10" width="12.90625" style="5" customWidth="1"/>
    <col min="11" max="11" width="8.26953125" style="5" customWidth="1"/>
    <col min="12" max="12" width="2.7265625" style="5" customWidth="1"/>
    <col min="13" max="16384" width="0" style="5" hidden="1"/>
  </cols>
  <sheetData>
    <row r="1" spans="2:11" ht="16.5">
      <c r="B1" s="588" t="str">
        <f>IF(AND(入力フォーム!J8&gt;=2,入力フォーム!J8&lt;=5),"大分県吹奏楽コンクール","大分県小学生バンドフェスティバル") &amp; " アナウンス原稿"</f>
        <v>大分県小学生バンドフェスティバル アナウンス原稿</v>
      </c>
      <c r="C1" s="588"/>
      <c r="D1" s="588"/>
      <c r="E1" s="588"/>
      <c r="F1" s="588"/>
      <c r="G1" s="588"/>
      <c r="H1" s="588"/>
      <c r="I1" s="588"/>
      <c r="J1" s="588"/>
      <c r="K1" s="588"/>
    </row>
    <row r="2" spans="2:11" ht="17" thickBot="1">
      <c r="B2" s="68"/>
      <c r="C2" s="68"/>
      <c r="D2" s="69" t="str">
        <f>IF(E2="","","（")</f>
        <v/>
      </c>
      <c r="E2" s="575" t="str">
        <f>IF(入力フォーム!G13="","",入力フォーム!G13)</f>
        <v/>
      </c>
      <c r="F2" s="575"/>
      <c r="G2" s="70" t="str">
        <f>IF(E2="","","）")</f>
        <v/>
      </c>
      <c r="H2" s="68"/>
      <c r="I2" s="68"/>
      <c r="J2" s="68"/>
      <c r="K2" s="68"/>
    </row>
    <row r="3" spans="2:11" ht="22.5" customHeight="1" thickBot="1">
      <c r="D3" s="71" t="s">
        <v>241</v>
      </c>
      <c r="E3" s="587" t="str">
        <f>IF(AND(入力フォーム!J8&gt;=2,入力フォーム!J8&lt;=5),入力フォーム!G8&amp;"の部","ステージ部門")</f>
        <v>ステージ部門</v>
      </c>
      <c r="F3" s="587"/>
      <c r="G3" s="587"/>
      <c r="H3" s="72" t="s">
        <v>242</v>
      </c>
      <c r="I3" s="8"/>
      <c r="J3" s="5" t="s">
        <v>243</v>
      </c>
    </row>
    <row r="4" spans="2:11" ht="9" customHeight="1" thickBot="1">
      <c r="B4" s="14"/>
      <c r="C4" s="14"/>
      <c r="D4" s="14"/>
      <c r="E4" s="14"/>
      <c r="F4" s="14"/>
      <c r="G4" s="14"/>
      <c r="H4" s="14"/>
      <c r="I4" s="14"/>
      <c r="J4" s="14"/>
      <c r="K4" s="14"/>
    </row>
    <row r="5" spans="2:11">
      <c r="B5" s="575" t="s">
        <v>65</v>
      </c>
      <c r="C5" s="7"/>
      <c r="D5" s="11" t="s">
        <v>69</v>
      </c>
      <c r="E5" s="576" t="str">
        <f>IF(AND(入力フォーム!J8&gt;=2,入力フォーム!J8&lt;=5),IF(入力フォーム!B19="","",入力フォーム!B19),IF('入力フォーム （小学生BFS）'!B10="","",'入力フォーム （小学生BFS）'!B10))</f>
        <v/>
      </c>
      <c r="F5" s="576"/>
      <c r="G5" s="576"/>
      <c r="H5" s="576"/>
      <c r="I5" s="576"/>
      <c r="J5" s="576"/>
      <c r="K5" s="577"/>
    </row>
    <row r="6" spans="2:11" ht="22.5" customHeight="1">
      <c r="B6" s="575"/>
      <c r="D6" s="84"/>
      <c r="E6" s="589" t="str">
        <f>IF(AND(入力フォーム!J8&gt;=2,入力フォーム!J8&lt;=5),IF(入力フォーム!B18="","",入力フォーム!B18),IF('入力フォーム （小学生BFS）'!B9="","",'入力フォーム （小学生BFS）'!B9))</f>
        <v/>
      </c>
      <c r="F6" s="589"/>
      <c r="G6" s="589"/>
      <c r="H6" s="589"/>
      <c r="I6" s="589"/>
      <c r="J6" s="589"/>
      <c r="K6" s="590"/>
    </row>
    <row r="7" spans="2:11">
      <c r="B7" s="575"/>
      <c r="C7" s="7"/>
      <c r="D7" s="83" t="s">
        <v>69</v>
      </c>
      <c r="E7" s="591" t="str">
        <f>IF(AND(入力フォーム!J8&gt;=2,入力フォーム!J8&lt;=5),IF(入力フォーム!B21="","",入力フォーム!B21),"")</f>
        <v/>
      </c>
      <c r="F7" s="591"/>
      <c r="G7" s="591"/>
      <c r="H7" s="591"/>
      <c r="I7" s="591"/>
      <c r="J7" s="591"/>
      <c r="K7" s="592"/>
    </row>
    <row r="8" spans="2:11" ht="22.5" customHeight="1" thickBot="1">
      <c r="B8" s="575"/>
      <c r="D8" s="10"/>
      <c r="E8" s="578" t="str">
        <f>IF(AND(入力フォーム!J8&gt;=2,入力フォーム!J8&lt;=5),IF(入力フォーム!B20="","",入力フォーム!B20),"")</f>
        <v/>
      </c>
      <c r="F8" s="578"/>
      <c r="G8" s="578"/>
      <c r="H8" s="578"/>
      <c r="I8" s="578"/>
      <c r="J8" s="578"/>
      <c r="K8" s="579"/>
    </row>
    <row r="9" spans="2:11" ht="5.25" customHeight="1" thickBot="1"/>
    <row r="10" spans="2:11" ht="22.5" customHeight="1" thickBot="1">
      <c r="B10" s="8" t="str">
        <f>IF(入力フォーム!J13=2,"",IF(入力フォーム!J8=1,"","課題曲"))</f>
        <v>課題曲</v>
      </c>
      <c r="C10" s="12"/>
      <c r="D10" s="13" t="str">
        <f>IF(AND(入力フォーム!J8&gt;=2,入力フォーム!J8&lt;=5),IF(入力フォーム!J44="","",入力フォーム!J44),"")</f>
        <v/>
      </c>
      <c r="E10" s="9" t="s">
        <v>116</v>
      </c>
      <c r="F10" s="582" t="str">
        <f>IF(AND(入力フォーム!J8&gt;=2,入力フォーム!J8&lt;=5),IF(入力フォーム!E45="","",入力フォーム!E45),"")</f>
        <v/>
      </c>
      <c r="G10" s="582"/>
      <c r="H10" s="582"/>
      <c r="I10" s="582"/>
      <c r="J10" s="582"/>
      <c r="K10" s="6" t="s">
        <v>66</v>
      </c>
    </row>
    <row r="11" spans="2:11" ht="6" customHeight="1" thickBot="1"/>
    <row r="12" spans="2:11" ht="13.5" thickBot="1">
      <c r="B12" s="7"/>
      <c r="C12" s="7"/>
      <c r="D12" s="11" t="s">
        <v>69</v>
      </c>
      <c r="E12" s="576" t="str">
        <f>IF(AND(入力フォーム!J8&gt;=2,入力フォーム!J8&lt;=5),IF(入力フォーム!C70="","",入力フォーム!C70),IF('入力フォーム （小学生BFS）'!C55="","",'入力フォーム （小学生BFS）'!C55))</f>
        <v/>
      </c>
      <c r="F12" s="576"/>
      <c r="G12" s="576"/>
      <c r="H12" s="576"/>
      <c r="I12" s="576"/>
      <c r="J12" s="586"/>
      <c r="K12" s="583" t="s">
        <v>68</v>
      </c>
    </row>
    <row r="13" spans="2:11" ht="22.5" customHeight="1" thickBot="1">
      <c r="B13" s="580" t="str">
        <f>IF(入力フォーム!J13=2,"",IF(入力フォーム!J8=1,"","自由曲"))</f>
        <v>自由曲</v>
      </c>
      <c r="D13" s="10"/>
      <c r="E13" s="578" t="str">
        <f>IF(AND(入力フォーム!J8&gt;=2,入力フォーム!J8&lt;=5),IF(入力フォーム!C69="","",入力フォーム!C69),IF('入力フォーム （小学生BFS）'!C54="","",'入力フォーム （小学生BFS）'!C54))</f>
        <v/>
      </c>
      <c r="F13" s="578"/>
      <c r="G13" s="578"/>
      <c r="H13" s="578"/>
      <c r="I13" s="578"/>
      <c r="J13" s="585"/>
      <c r="K13" s="584"/>
    </row>
    <row r="14" spans="2:11" ht="13.5" thickBot="1">
      <c r="B14" s="581"/>
      <c r="D14" s="11" t="s">
        <v>69</v>
      </c>
      <c r="E14" s="576" t="str">
        <f>IF(AND(入力フォーム!J8&gt;=2,入力フォーム!J8&lt;=5),IF(入力フォーム!C51="","",入力フォーム!C51),IF('入力フォーム （小学生BFS）'!C36="","",'入力フォーム （小学生BFS）'!C36))</f>
        <v/>
      </c>
      <c r="F14" s="576"/>
      <c r="G14" s="576"/>
      <c r="H14" s="576"/>
      <c r="I14" s="576"/>
      <c r="J14" s="576"/>
      <c r="K14" s="577"/>
    </row>
    <row r="15" spans="2:11" ht="22.5" customHeight="1" thickBot="1">
      <c r="D15" s="44"/>
      <c r="E15" s="578" t="str">
        <f>IF(AND(入力フォーム!J8&gt;=2,入力フォーム!J8&lt;=5),IF(入力フォーム!C50="","",入力フォーム!C50),IF('入力フォーム （小学生BFS）'!C35="","",'入力フォーム （小学生BFS）'!C35))</f>
        <v/>
      </c>
      <c r="F15" s="578"/>
      <c r="G15" s="578"/>
      <c r="H15" s="578"/>
      <c r="I15" s="578"/>
      <c r="J15" s="578"/>
      <c r="K15" s="579"/>
    </row>
    <row r="16" spans="2:11" ht="9" customHeight="1">
      <c r="E16" s="73"/>
      <c r="F16" s="73"/>
      <c r="G16" s="73"/>
      <c r="H16" s="73"/>
      <c r="I16" s="73"/>
      <c r="J16" s="73"/>
      <c r="K16" s="73"/>
    </row>
    <row r="17" spans="1:12" ht="15" customHeight="1">
      <c r="D17" s="5" t="str">
        <f>IF(入力フォーム!J13=2,"に続きまして",IF(入力フォーム!J8=1,"に続きまして",""))</f>
        <v/>
      </c>
      <c r="E17" s="73"/>
      <c r="F17" s="73"/>
      <c r="G17" s="73"/>
      <c r="H17" s="73"/>
      <c r="I17" s="73"/>
      <c r="J17" s="73"/>
      <c r="K17" s="73"/>
    </row>
    <row r="18" spans="1:12" ht="7.5" customHeight="1" thickBot="1">
      <c r="E18" s="4"/>
      <c r="F18" s="4"/>
      <c r="G18" s="4"/>
      <c r="H18" s="4"/>
      <c r="I18" s="4"/>
      <c r="J18" s="4"/>
      <c r="K18" s="4"/>
    </row>
    <row r="19" spans="1:12">
      <c r="B19" s="7"/>
      <c r="C19" s="7"/>
      <c r="D19" s="11" t="s">
        <v>69</v>
      </c>
      <c r="E19" s="576" t="str">
        <f>IF(AND(入力フォーム!J8&gt;=2,入力フォーム!J8&lt;=5),IF(入力フォーム!C105="","",入力フォーム!C105),IF('入力フォーム （小学生BFS）'!C88="","",'入力フォーム （小学生BFS）'!C88))</f>
        <v/>
      </c>
      <c r="F19" s="576"/>
      <c r="G19" s="576"/>
      <c r="H19" s="576"/>
      <c r="I19" s="576"/>
      <c r="J19" s="586"/>
      <c r="K19" s="583" t="s">
        <v>68</v>
      </c>
    </row>
    <row r="20" spans="1:12" ht="22.5" customHeight="1" thickBot="1">
      <c r="B20" s="575"/>
      <c r="D20" s="10"/>
      <c r="E20" s="578" t="str">
        <f>IF(AND(入力フォーム!J8&gt;=2,入力フォーム!J8&lt;=5),IF(入力フォーム!C104="","",入力フォーム!C104),IF('入力フォーム （小学生BFS）'!C87="","",'入力フォーム （小学生BFS）'!C87))</f>
        <v/>
      </c>
      <c r="F20" s="578"/>
      <c r="G20" s="578"/>
      <c r="H20" s="578"/>
      <c r="I20" s="578"/>
      <c r="J20" s="585"/>
      <c r="K20" s="584"/>
    </row>
    <row r="21" spans="1:12">
      <c r="B21" s="575"/>
      <c r="D21" s="11" t="s">
        <v>69</v>
      </c>
      <c r="E21" s="576" t="str">
        <f>IF(AND(入力フォーム!J8&gt;=2,入力フォーム!J8&lt;=5),IF(入力フォーム!C85="","",入力フォーム!C85),IF('入力フォーム （小学生BFS）'!C69="","",'入力フォーム （小学生BFS）'!C69))</f>
        <v/>
      </c>
      <c r="F21" s="576"/>
      <c r="G21" s="576"/>
      <c r="H21" s="576"/>
      <c r="I21" s="576"/>
      <c r="J21" s="576"/>
      <c r="K21" s="577"/>
    </row>
    <row r="22" spans="1:12" ht="22.5" customHeight="1" thickBot="1">
      <c r="D22" s="44"/>
      <c r="E22" s="578" t="str">
        <f>IF(AND(入力フォーム!J8&gt;=2,入力フォーム!J8&lt;=5),IF(入力フォーム!C84="","",入力フォーム!C84),IF('入力フォーム （小学生BFS）'!C68="","",'入力フォーム （小学生BFS）'!C68))</f>
        <v/>
      </c>
      <c r="F22" s="578"/>
      <c r="G22" s="578"/>
      <c r="H22" s="578"/>
      <c r="I22" s="578"/>
      <c r="J22" s="578"/>
      <c r="K22" s="579"/>
    </row>
    <row r="23" spans="1:12" ht="7.5" customHeight="1" thickBot="1">
      <c r="E23" s="4"/>
      <c r="F23" s="4"/>
      <c r="G23" s="4"/>
      <c r="H23" s="4"/>
      <c r="I23" s="4"/>
      <c r="J23" s="4"/>
      <c r="K23" s="4"/>
    </row>
    <row r="24" spans="1:12" ht="22.5" customHeight="1">
      <c r="B24" s="580" t="s">
        <v>67</v>
      </c>
      <c r="C24" s="7"/>
      <c r="D24" s="11" t="s">
        <v>69</v>
      </c>
      <c r="E24" s="576" t="str">
        <f>IF(AND(入力フォーム!J8&gt;=2,入力フォーム!J8&lt;=5),IF(入力フォーム!B29="","",入力フォーム!B29),IF('入力フォーム （小学生BFS）'!B20="","",'入力フォーム （小学生BFS）'!B20))</f>
        <v/>
      </c>
      <c r="F24" s="576"/>
      <c r="G24" s="576"/>
      <c r="H24" s="576"/>
      <c r="I24" s="576"/>
      <c r="J24" s="576"/>
      <c r="K24" s="577"/>
    </row>
    <row r="25" spans="1:12" ht="22.5" customHeight="1" thickBot="1">
      <c r="B25" s="581"/>
      <c r="D25" s="10"/>
      <c r="E25" s="578" t="str">
        <f>IF(AND(入力フォーム!J8&gt;=2,入力フォーム!J8&lt;=5),IF(入力フォーム!B28="","",入力フォーム!B28),IF('入力フォーム （小学生BFS）'!B19="","",'入力フォーム （小学生BFS）'!B19))</f>
        <v/>
      </c>
      <c r="F25" s="578"/>
      <c r="G25" s="578"/>
      <c r="H25" s="578"/>
      <c r="I25" s="578"/>
      <c r="J25" s="578"/>
      <c r="K25" s="579"/>
    </row>
    <row r="26" spans="1:12"/>
    <row r="27" spans="1:12" hidden="1">
      <c r="A27" s="574"/>
      <c r="B27" s="575"/>
      <c r="C27" s="575"/>
      <c r="D27" s="575"/>
      <c r="E27" s="575"/>
      <c r="F27" s="575"/>
      <c r="G27" s="575"/>
      <c r="H27" s="575"/>
      <c r="I27" s="575"/>
      <c r="J27" s="575"/>
      <c r="K27" s="575"/>
      <c r="L27" s="575"/>
    </row>
    <row r="29" spans="1:12" ht="16.5" hidden="1">
      <c r="B29" s="587"/>
      <c r="C29" s="587"/>
      <c r="D29" s="587"/>
      <c r="E29" s="587"/>
      <c r="F29" s="587"/>
      <c r="G29" s="587"/>
      <c r="H29" s="587"/>
      <c r="I29" s="587"/>
      <c r="J29" s="587"/>
      <c r="K29" s="587"/>
    </row>
    <row r="160" spans="5:5" hidden="1">
      <c r="E160" s="5">
        <v>28</v>
      </c>
    </row>
  </sheetData>
  <sheetProtection algorithmName="SHA-512" hashValue="NQFRdc5c/MMiE8EN8P+vBB1crsu2jozCDw82jl66X4ZW5os5LaT4YfJqSNmEFRT0m2fnHrWpIigY100xCT3N9w==" saltValue="i1M6FxI4XbIAvomX1inrUA==" spinCount="100000" sheet="1" objects="1" scenarios="1"/>
  <mergeCells count="26">
    <mergeCell ref="E3:G3"/>
    <mergeCell ref="B29:K29"/>
    <mergeCell ref="E2:F2"/>
    <mergeCell ref="E15:K15"/>
    <mergeCell ref="B1:K1"/>
    <mergeCell ref="E5:K5"/>
    <mergeCell ref="E6:K6"/>
    <mergeCell ref="E7:K7"/>
    <mergeCell ref="E8:K8"/>
    <mergeCell ref="B5:B8"/>
    <mergeCell ref="E22:K22"/>
    <mergeCell ref="E19:J19"/>
    <mergeCell ref="K19:K20"/>
    <mergeCell ref="B20:B21"/>
    <mergeCell ref="E20:J20"/>
    <mergeCell ref="E21:K21"/>
    <mergeCell ref="A27:L27"/>
    <mergeCell ref="E24:K24"/>
    <mergeCell ref="E25:K25"/>
    <mergeCell ref="B24:B25"/>
    <mergeCell ref="F10:J10"/>
    <mergeCell ref="K12:K13"/>
    <mergeCell ref="B13:B14"/>
    <mergeCell ref="E13:J13"/>
    <mergeCell ref="E12:J12"/>
    <mergeCell ref="E14:K14"/>
  </mergeCells>
  <phoneticPr fontId="2"/>
  <pageMargins left="0.75" right="0.75" top="1" bottom="1" header="0.51200000000000001" footer="0.51200000000000001"/>
  <pageSetup paperSize="9" scale="104"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AB178"/>
  <sheetViews>
    <sheetView zoomScaleNormal="100" workbookViewId="0">
      <selection activeCell="M12" sqref="M12"/>
    </sheetView>
  </sheetViews>
  <sheetFormatPr defaultColWidth="8.90625" defaultRowHeight="19"/>
  <cols>
    <col min="1" max="1" width="5" style="211" bestFit="1" customWidth="1"/>
    <col min="2" max="2" width="7.7265625" style="223" customWidth="1"/>
    <col min="3" max="3" width="17.90625" style="210" customWidth="1"/>
    <col min="4" max="4" width="5.6328125" style="218" customWidth="1"/>
    <col min="5" max="5" width="1.7265625" style="210" customWidth="1"/>
    <col min="6" max="6" width="22.26953125" style="214" customWidth="1"/>
    <col min="7" max="7" width="1.453125" style="210" customWidth="1"/>
    <col min="8" max="8" width="5" style="215" customWidth="1"/>
    <col min="9" max="9" width="1.453125" style="210" customWidth="1"/>
    <col min="10" max="10" width="17.36328125" style="235" customWidth="1"/>
    <col min="11" max="11" width="2.36328125" style="210" customWidth="1"/>
    <col min="12" max="12" width="2.26953125" style="53" customWidth="1"/>
    <col min="13" max="13" width="16.08984375" style="53" customWidth="1"/>
    <col min="14" max="14" width="3.453125" style="53" customWidth="1"/>
    <col min="15" max="17" width="10" style="53" customWidth="1"/>
    <col min="18" max="27" width="2.90625" style="53" customWidth="1"/>
    <col min="28" max="28" width="4.26953125" style="53" customWidth="1"/>
    <col min="29" max="263" width="8.90625" style="210"/>
    <col min="264" max="264" width="5" style="210" bestFit="1" customWidth="1"/>
    <col min="265" max="265" width="7.7265625" style="210" customWidth="1"/>
    <col min="266" max="266" width="17.90625" style="210" customWidth="1"/>
    <col min="267" max="267" width="5.6328125" style="210" customWidth="1"/>
    <col min="268" max="268" width="1.7265625" style="210" customWidth="1"/>
    <col min="269" max="269" width="22.26953125" style="210" customWidth="1"/>
    <col min="270" max="270" width="1.453125" style="210" customWidth="1"/>
    <col min="271" max="271" width="5" style="210" customWidth="1"/>
    <col min="272" max="272" width="1.453125" style="210" customWidth="1"/>
    <col min="273" max="273" width="17.36328125" style="210" customWidth="1"/>
    <col min="274" max="274" width="2.36328125" style="210" customWidth="1"/>
    <col min="275" max="275" width="6.6328125" style="210" customWidth="1"/>
    <col min="276" max="276" width="1.90625" style="210" customWidth="1"/>
    <col min="277" max="277" width="6.6328125" style="210" customWidth="1"/>
    <col min="278" max="519" width="8.90625" style="210"/>
    <col min="520" max="520" width="5" style="210" bestFit="1" customWidth="1"/>
    <col min="521" max="521" width="7.7265625" style="210" customWidth="1"/>
    <col min="522" max="522" width="17.90625" style="210" customWidth="1"/>
    <col min="523" max="523" width="5.6328125" style="210" customWidth="1"/>
    <col min="524" max="524" width="1.7265625" style="210" customWidth="1"/>
    <col min="525" max="525" width="22.26953125" style="210" customWidth="1"/>
    <col min="526" max="526" width="1.453125" style="210" customWidth="1"/>
    <col min="527" max="527" width="5" style="210" customWidth="1"/>
    <col min="528" max="528" width="1.453125" style="210" customWidth="1"/>
    <col min="529" max="529" width="17.36328125" style="210" customWidth="1"/>
    <col min="530" max="530" width="2.36328125" style="210" customWidth="1"/>
    <col min="531" max="531" width="6.6328125" style="210" customWidth="1"/>
    <col min="532" max="532" width="1.90625" style="210" customWidth="1"/>
    <col min="533" max="533" width="6.6328125" style="210" customWidth="1"/>
    <col min="534" max="775" width="8.90625" style="210"/>
    <col min="776" max="776" width="5" style="210" bestFit="1" customWidth="1"/>
    <col min="777" max="777" width="7.7265625" style="210" customWidth="1"/>
    <col min="778" max="778" width="17.90625" style="210" customWidth="1"/>
    <col min="779" max="779" width="5.6328125" style="210" customWidth="1"/>
    <col min="780" max="780" width="1.7265625" style="210" customWidth="1"/>
    <col min="781" max="781" width="22.26953125" style="210" customWidth="1"/>
    <col min="782" max="782" width="1.453125" style="210" customWidth="1"/>
    <col min="783" max="783" width="5" style="210" customWidth="1"/>
    <col min="784" max="784" width="1.453125" style="210" customWidth="1"/>
    <col min="785" max="785" width="17.36328125" style="210" customWidth="1"/>
    <col min="786" max="786" width="2.36328125" style="210" customWidth="1"/>
    <col min="787" max="787" width="6.6328125" style="210" customWidth="1"/>
    <col min="788" max="788" width="1.90625" style="210" customWidth="1"/>
    <col min="789" max="789" width="6.6328125" style="210" customWidth="1"/>
    <col min="790" max="1031" width="8.90625" style="210"/>
    <col min="1032" max="1032" width="5" style="210" bestFit="1" customWidth="1"/>
    <col min="1033" max="1033" width="7.7265625" style="210" customWidth="1"/>
    <col min="1034" max="1034" width="17.90625" style="210" customWidth="1"/>
    <col min="1035" max="1035" width="5.6328125" style="210" customWidth="1"/>
    <col min="1036" max="1036" width="1.7265625" style="210" customWidth="1"/>
    <col min="1037" max="1037" width="22.26953125" style="210" customWidth="1"/>
    <col min="1038" max="1038" width="1.453125" style="210" customWidth="1"/>
    <col min="1039" max="1039" width="5" style="210" customWidth="1"/>
    <col min="1040" max="1040" width="1.453125" style="210" customWidth="1"/>
    <col min="1041" max="1041" width="17.36328125" style="210" customWidth="1"/>
    <col min="1042" max="1042" width="2.36328125" style="210" customWidth="1"/>
    <col min="1043" max="1043" width="6.6328125" style="210" customWidth="1"/>
    <col min="1044" max="1044" width="1.90625" style="210" customWidth="1"/>
    <col min="1045" max="1045" width="6.6328125" style="210" customWidth="1"/>
    <col min="1046" max="1287" width="8.90625" style="210"/>
    <col min="1288" max="1288" width="5" style="210" bestFit="1" customWidth="1"/>
    <col min="1289" max="1289" width="7.7265625" style="210" customWidth="1"/>
    <col min="1290" max="1290" width="17.90625" style="210" customWidth="1"/>
    <col min="1291" max="1291" width="5.6328125" style="210" customWidth="1"/>
    <col min="1292" max="1292" width="1.7265625" style="210" customWidth="1"/>
    <col min="1293" max="1293" width="22.26953125" style="210" customWidth="1"/>
    <col min="1294" max="1294" width="1.453125" style="210" customWidth="1"/>
    <col min="1295" max="1295" width="5" style="210" customWidth="1"/>
    <col min="1296" max="1296" width="1.453125" style="210" customWidth="1"/>
    <col min="1297" max="1297" width="17.36328125" style="210" customWidth="1"/>
    <col min="1298" max="1298" width="2.36328125" style="210" customWidth="1"/>
    <col min="1299" max="1299" width="6.6328125" style="210" customWidth="1"/>
    <col min="1300" max="1300" width="1.90625" style="210" customWidth="1"/>
    <col min="1301" max="1301" width="6.6328125" style="210" customWidth="1"/>
    <col min="1302" max="1543" width="8.90625" style="210"/>
    <col min="1544" max="1544" width="5" style="210" bestFit="1" customWidth="1"/>
    <col min="1545" max="1545" width="7.7265625" style="210" customWidth="1"/>
    <col min="1546" max="1546" width="17.90625" style="210" customWidth="1"/>
    <col min="1547" max="1547" width="5.6328125" style="210" customWidth="1"/>
    <col min="1548" max="1548" width="1.7265625" style="210" customWidth="1"/>
    <col min="1549" max="1549" width="22.26953125" style="210" customWidth="1"/>
    <col min="1550" max="1550" width="1.453125" style="210" customWidth="1"/>
    <col min="1551" max="1551" width="5" style="210" customWidth="1"/>
    <col min="1552" max="1552" width="1.453125" style="210" customWidth="1"/>
    <col min="1553" max="1553" width="17.36328125" style="210" customWidth="1"/>
    <col min="1554" max="1554" width="2.36328125" style="210" customWidth="1"/>
    <col min="1555" max="1555" width="6.6328125" style="210" customWidth="1"/>
    <col min="1556" max="1556" width="1.90625" style="210" customWidth="1"/>
    <col min="1557" max="1557" width="6.6328125" style="210" customWidth="1"/>
    <col min="1558" max="1799" width="8.90625" style="210"/>
    <col min="1800" max="1800" width="5" style="210" bestFit="1" customWidth="1"/>
    <col min="1801" max="1801" width="7.7265625" style="210" customWidth="1"/>
    <col min="1802" max="1802" width="17.90625" style="210" customWidth="1"/>
    <col min="1803" max="1803" width="5.6328125" style="210" customWidth="1"/>
    <col min="1804" max="1804" width="1.7265625" style="210" customWidth="1"/>
    <col min="1805" max="1805" width="22.26953125" style="210" customWidth="1"/>
    <col min="1806" max="1806" width="1.453125" style="210" customWidth="1"/>
    <col min="1807" max="1807" width="5" style="210" customWidth="1"/>
    <col min="1808" max="1808" width="1.453125" style="210" customWidth="1"/>
    <col min="1809" max="1809" width="17.36328125" style="210" customWidth="1"/>
    <col min="1810" max="1810" width="2.36328125" style="210" customWidth="1"/>
    <col min="1811" max="1811" width="6.6328125" style="210" customWidth="1"/>
    <col min="1812" max="1812" width="1.90625" style="210" customWidth="1"/>
    <col min="1813" max="1813" width="6.6328125" style="210" customWidth="1"/>
    <col min="1814" max="2055" width="8.90625" style="210"/>
    <col min="2056" max="2056" width="5" style="210" bestFit="1" customWidth="1"/>
    <col min="2057" max="2057" width="7.7265625" style="210" customWidth="1"/>
    <col min="2058" max="2058" width="17.90625" style="210" customWidth="1"/>
    <col min="2059" max="2059" width="5.6328125" style="210" customWidth="1"/>
    <col min="2060" max="2060" width="1.7265625" style="210" customWidth="1"/>
    <col min="2061" max="2061" width="22.26953125" style="210" customWidth="1"/>
    <col min="2062" max="2062" width="1.453125" style="210" customWidth="1"/>
    <col min="2063" max="2063" width="5" style="210" customWidth="1"/>
    <col min="2064" max="2064" width="1.453125" style="210" customWidth="1"/>
    <col min="2065" max="2065" width="17.36328125" style="210" customWidth="1"/>
    <col min="2066" max="2066" width="2.36328125" style="210" customWidth="1"/>
    <col min="2067" max="2067" width="6.6328125" style="210" customWidth="1"/>
    <col min="2068" max="2068" width="1.90625" style="210" customWidth="1"/>
    <col min="2069" max="2069" width="6.6328125" style="210" customWidth="1"/>
    <col min="2070" max="2311" width="8.90625" style="210"/>
    <col min="2312" max="2312" width="5" style="210" bestFit="1" customWidth="1"/>
    <col min="2313" max="2313" width="7.7265625" style="210" customWidth="1"/>
    <col min="2314" max="2314" width="17.90625" style="210" customWidth="1"/>
    <col min="2315" max="2315" width="5.6328125" style="210" customWidth="1"/>
    <col min="2316" max="2316" width="1.7265625" style="210" customWidth="1"/>
    <col min="2317" max="2317" width="22.26953125" style="210" customWidth="1"/>
    <col min="2318" max="2318" width="1.453125" style="210" customWidth="1"/>
    <col min="2319" max="2319" width="5" style="210" customWidth="1"/>
    <col min="2320" max="2320" width="1.453125" style="210" customWidth="1"/>
    <col min="2321" max="2321" width="17.36328125" style="210" customWidth="1"/>
    <col min="2322" max="2322" width="2.36328125" style="210" customWidth="1"/>
    <col min="2323" max="2323" width="6.6328125" style="210" customWidth="1"/>
    <col min="2324" max="2324" width="1.90625" style="210" customWidth="1"/>
    <col min="2325" max="2325" width="6.6328125" style="210" customWidth="1"/>
    <col min="2326" max="2567" width="8.90625" style="210"/>
    <col min="2568" max="2568" width="5" style="210" bestFit="1" customWidth="1"/>
    <col min="2569" max="2569" width="7.7265625" style="210" customWidth="1"/>
    <col min="2570" max="2570" width="17.90625" style="210" customWidth="1"/>
    <col min="2571" max="2571" width="5.6328125" style="210" customWidth="1"/>
    <col min="2572" max="2572" width="1.7265625" style="210" customWidth="1"/>
    <col min="2573" max="2573" width="22.26953125" style="210" customWidth="1"/>
    <col min="2574" max="2574" width="1.453125" style="210" customWidth="1"/>
    <col min="2575" max="2575" width="5" style="210" customWidth="1"/>
    <col min="2576" max="2576" width="1.453125" style="210" customWidth="1"/>
    <col min="2577" max="2577" width="17.36328125" style="210" customWidth="1"/>
    <col min="2578" max="2578" width="2.36328125" style="210" customWidth="1"/>
    <col min="2579" max="2579" width="6.6328125" style="210" customWidth="1"/>
    <col min="2580" max="2580" width="1.90625" style="210" customWidth="1"/>
    <col min="2581" max="2581" width="6.6328125" style="210" customWidth="1"/>
    <col min="2582" max="2823" width="8.90625" style="210"/>
    <col min="2824" max="2824" width="5" style="210" bestFit="1" customWidth="1"/>
    <col min="2825" max="2825" width="7.7265625" style="210" customWidth="1"/>
    <col min="2826" max="2826" width="17.90625" style="210" customWidth="1"/>
    <col min="2827" max="2827" width="5.6328125" style="210" customWidth="1"/>
    <col min="2828" max="2828" width="1.7265625" style="210" customWidth="1"/>
    <col min="2829" max="2829" width="22.26953125" style="210" customWidth="1"/>
    <col min="2830" max="2830" width="1.453125" style="210" customWidth="1"/>
    <col min="2831" max="2831" width="5" style="210" customWidth="1"/>
    <col min="2832" max="2832" width="1.453125" style="210" customWidth="1"/>
    <col min="2833" max="2833" width="17.36328125" style="210" customWidth="1"/>
    <col min="2834" max="2834" width="2.36328125" style="210" customWidth="1"/>
    <col min="2835" max="2835" width="6.6328125" style="210" customWidth="1"/>
    <col min="2836" max="2836" width="1.90625" style="210" customWidth="1"/>
    <col min="2837" max="2837" width="6.6328125" style="210" customWidth="1"/>
    <col min="2838" max="3079" width="8.90625" style="210"/>
    <col min="3080" max="3080" width="5" style="210" bestFit="1" customWidth="1"/>
    <col min="3081" max="3081" width="7.7265625" style="210" customWidth="1"/>
    <col min="3082" max="3082" width="17.90625" style="210" customWidth="1"/>
    <col min="3083" max="3083" width="5.6328125" style="210" customWidth="1"/>
    <col min="3084" max="3084" width="1.7265625" style="210" customWidth="1"/>
    <col min="3085" max="3085" width="22.26953125" style="210" customWidth="1"/>
    <col min="3086" max="3086" width="1.453125" style="210" customWidth="1"/>
    <col min="3087" max="3087" width="5" style="210" customWidth="1"/>
    <col min="3088" max="3088" width="1.453125" style="210" customWidth="1"/>
    <col min="3089" max="3089" width="17.36328125" style="210" customWidth="1"/>
    <col min="3090" max="3090" width="2.36328125" style="210" customWidth="1"/>
    <col min="3091" max="3091" width="6.6328125" style="210" customWidth="1"/>
    <col min="3092" max="3092" width="1.90625" style="210" customWidth="1"/>
    <col min="3093" max="3093" width="6.6328125" style="210" customWidth="1"/>
    <col min="3094" max="3335" width="8.90625" style="210"/>
    <col min="3336" max="3336" width="5" style="210" bestFit="1" customWidth="1"/>
    <col min="3337" max="3337" width="7.7265625" style="210" customWidth="1"/>
    <col min="3338" max="3338" width="17.90625" style="210" customWidth="1"/>
    <col min="3339" max="3339" width="5.6328125" style="210" customWidth="1"/>
    <col min="3340" max="3340" width="1.7265625" style="210" customWidth="1"/>
    <col min="3341" max="3341" width="22.26953125" style="210" customWidth="1"/>
    <col min="3342" max="3342" width="1.453125" style="210" customWidth="1"/>
    <col min="3343" max="3343" width="5" style="210" customWidth="1"/>
    <col min="3344" max="3344" width="1.453125" style="210" customWidth="1"/>
    <col min="3345" max="3345" width="17.36328125" style="210" customWidth="1"/>
    <col min="3346" max="3346" width="2.36328125" style="210" customWidth="1"/>
    <col min="3347" max="3347" width="6.6328125" style="210" customWidth="1"/>
    <col min="3348" max="3348" width="1.90625" style="210" customWidth="1"/>
    <col min="3349" max="3349" width="6.6328125" style="210" customWidth="1"/>
    <col min="3350" max="3591" width="8.90625" style="210"/>
    <col min="3592" max="3592" width="5" style="210" bestFit="1" customWidth="1"/>
    <col min="3593" max="3593" width="7.7265625" style="210" customWidth="1"/>
    <col min="3594" max="3594" width="17.90625" style="210" customWidth="1"/>
    <col min="3595" max="3595" width="5.6328125" style="210" customWidth="1"/>
    <col min="3596" max="3596" width="1.7265625" style="210" customWidth="1"/>
    <col min="3597" max="3597" width="22.26953125" style="210" customWidth="1"/>
    <col min="3598" max="3598" width="1.453125" style="210" customWidth="1"/>
    <col min="3599" max="3599" width="5" style="210" customWidth="1"/>
    <col min="3600" max="3600" width="1.453125" style="210" customWidth="1"/>
    <col min="3601" max="3601" width="17.36328125" style="210" customWidth="1"/>
    <col min="3602" max="3602" width="2.36328125" style="210" customWidth="1"/>
    <col min="3603" max="3603" width="6.6328125" style="210" customWidth="1"/>
    <col min="3604" max="3604" width="1.90625" style="210" customWidth="1"/>
    <col min="3605" max="3605" width="6.6328125" style="210" customWidth="1"/>
    <col min="3606" max="3847" width="8.90625" style="210"/>
    <col min="3848" max="3848" width="5" style="210" bestFit="1" customWidth="1"/>
    <col min="3849" max="3849" width="7.7265625" style="210" customWidth="1"/>
    <col min="3850" max="3850" width="17.90625" style="210" customWidth="1"/>
    <col min="3851" max="3851" width="5.6328125" style="210" customWidth="1"/>
    <col min="3852" max="3852" width="1.7265625" style="210" customWidth="1"/>
    <col min="3853" max="3853" width="22.26953125" style="210" customWidth="1"/>
    <col min="3854" max="3854" width="1.453125" style="210" customWidth="1"/>
    <col min="3855" max="3855" width="5" style="210" customWidth="1"/>
    <col min="3856" max="3856" width="1.453125" style="210" customWidth="1"/>
    <col min="3857" max="3857" width="17.36328125" style="210" customWidth="1"/>
    <col min="3858" max="3858" width="2.36328125" style="210" customWidth="1"/>
    <col min="3859" max="3859" width="6.6328125" style="210" customWidth="1"/>
    <col min="3860" max="3860" width="1.90625" style="210" customWidth="1"/>
    <col min="3861" max="3861" width="6.6328125" style="210" customWidth="1"/>
    <col min="3862" max="4103" width="8.90625" style="210"/>
    <col min="4104" max="4104" width="5" style="210" bestFit="1" customWidth="1"/>
    <col min="4105" max="4105" width="7.7265625" style="210" customWidth="1"/>
    <col min="4106" max="4106" width="17.90625" style="210" customWidth="1"/>
    <col min="4107" max="4107" width="5.6328125" style="210" customWidth="1"/>
    <col min="4108" max="4108" width="1.7265625" style="210" customWidth="1"/>
    <col min="4109" max="4109" width="22.26953125" style="210" customWidth="1"/>
    <col min="4110" max="4110" width="1.453125" style="210" customWidth="1"/>
    <col min="4111" max="4111" width="5" style="210" customWidth="1"/>
    <col min="4112" max="4112" width="1.453125" style="210" customWidth="1"/>
    <col min="4113" max="4113" width="17.36328125" style="210" customWidth="1"/>
    <col min="4114" max="4114" width="2.36328125" style="210" customWidth="1"/>
    <col min="4115" max="4115" width="6.6328125" style="210" customWidth="1"/>
    <col min="4116" max="4116" width="1.90625" style="210" customWidth="1"/>
    <col min="4117" max="4117" width="6.6328125" style="210" customWidth="1"/>
    <col min="4118" max="4359" width="8.90625" style="210"/>
    <col min="4360" max="4360" width="5" style="210" bestFit="1" customWidth="1"/>
    <col min="4361" max="4361" width="7.7265625" style="210" customWidth="1"/>
    <col min="4362" max="4362" width="17.90625" style="210" customWidth="1"/>
    <col min="4363" max="4363" width="5.6328125" style="210" customWidth="1"/>
    <col min="4364" max="4364" width="1.7265625" style="210" customWidth="1"/>
    <col min="4365" max="4365" width="22.26953125" style="210" customWidth="1"/>
    <col min="4366" max="4366" width="1.453125" style="210" customWidth="1"/>
    <col min="4367" max="4367" width="5" style="210" customWidth="1"/>
    <col min="4368" max="4368" width="1.453125" style="210" customWidth="1"/>
    <col min="4369" max="4369" width="17.36328125" style="210" customWidth="1"/>
    <col min="4370" max="4370" width="2.36328125" style="210" customWidth="1"/>
    <col min="4371" max="4371" width="6.6328125" style="210" customWidth="1"/>
    <col min="4372" max="4372" width="1.90625" style="210" customWidth="1"/>
    <col min="4373" max="4373" width="6.6328125" style="210" customWidth="1"/>
    <col min="4374" max="4615" width="8.90625" style="210"/>
    <col min="4616" max="4616" width="5" style="210" bestFit="1" customWidth="1"/>
    <col min="4617" max="4617" width="7.7265625" style="210" customWidth="1"/>
    <col min="4618" max="4618" width="17.90625" style="210" customWidth="1"/>
    <col min="4619" max="4619" width="5.6328125" style="210" customWidth="1"/>
    <col min="4620" max="4620" width="1.7265625" style="210" customWidth="1"/>
    <col min="4621" max="4621" width="22.26953125" style="210" customWidth="1"/>
    <col min="4622" max="4622" width="1.453125" style="210" customWidth="1"/>
    <col min="4623" max="4623" width="5" style="210" customWidth="1"/>
    <col min="4624" max="4624" width="1.453125" style="210" customWidth="1"/>
    <col min="4625" max="4625" width="17.36328125" style="210" customWidth="1"/>
    <col min="4626" max="4626" width="2.36328125" style="210" customWidth="1"/>
    <col min="4627" max="4627" width="6.6328125" style="210" customWidth="1"/>
    <col min="4628" max="4628" width="1.90625" style="210" customWidth="1"/>
    <col min="4629" max="4629" width="6.6328125" style="210" customWidth="1"/>
    <col min="4630" max="4871" width="8.90625" style="210"/>
    <col min="4872" max="4872" width="5" style="210" bestFit="1" customWidth="1"/>
    <col min="4873" max="4873" width="7.7265625" style="210" customWidth="1"/>
    <col min="4874" max="4874" width="17.90625" style="210" customWidth="1"/>
    <col min="4875" max="4875" width="5.6328125" style="210" customWidth="1"/>
    <col min="4876" max="4876" width="1.7265625" style="210" customWidth="1"/>
    <col min="4877" max="4877" width="22.26953125" style="210" customWidth="1"/>
    <col min="4878" max="4878" width="1.453125" style="210" customWidth="1"/>
    <col min="4879" max="4879" width="5" style="210" customWidth="1"/>
    <col min="4880" max="4880" width="1.453125" style="210" customWidth="1"/>
    <col min="4881" max="4881" width="17.36328125" style="210" customWidth="1"/>
    <col min="4882" max="4882" width="2.36328125" style="210" customWidth="1"/>
    <col min="4883" max="4883" width="6.6328125" style="210" customWidth="1"/>
    <col min="4884" max="4884" width="1.90625" style="210" customWidth="1"/>
    <col min="4885" max="4885" width="6.6328125" style="210" customWidth="1"/>
    <col min="4886" max="5127" width="8.90625" style="210"/>
    <col min="5128" max="5128" width="5" style="210" bestFit="1" customWidth="1"/>
    <col min="5129" max="5129" width="7.7265625" style="210" customWidth="1"/>
    <col min="5130" max="5130" width="17.90625" style="210" customWidth="1"/>
    <col min="5131" max="5131" width="5.6328125" style="210" customWidth="1"/>
    <col min="5132" max="5132" width="1.7265625" style="210" customWidth="1"/>
    <col min="5133" max="5133" width="22.26953125" style="210" customWidth="1"/>
    <col min="5134" max="5134" width="1.453125" style="210" customWidth="1"/>
    <col min="5135" max="5135" width="5" style="210" customWidth="1"/>
    <col min="5136" max="5136" width="1.453125" style="210" customWidth="1"/>
    <col min="5137" max="5137" width="17.36328125" style="210" customWidth="1"/>
    <col min="5138" max="5138" width="2.36328125" style="210" customWidth="1"/>
    <col min="5139" max="5139" width="6.6328125" style="210" customWidth="1"/>
    <col min="5140" max="5140" width="1.90625" style="210" customWidth="1"/>
    <col min="5141" max="5141" width="6.6328125" style="210" customWidth="1"/>
    <col min="5142" max="5383" width="8.90625" style="210"/>
    <col min="5384" max="5384" width="5" style="210" bestFit="1" customWidth="1"/>
    <col min="5385" max="5385" width="7.7265625" style="210" customWidth="1"/>
    <col min="5386" max="5386" width="17.90625" style="210" customWidth="1"/>
    <col min="5387" max="5387" width="5.6328125" style="210" customWidth="1"/>
    <col min="5388" max="5388" width="1.7265625" style="210" customWidth="1"/>
    <col min="5389" max="5389" width="22.26953125" style="210" customWidth="1"/>
    <col min="5390" max="5390" width="1.453125" style="210" customWidth="1"/>
    <col min="5391" max="5391" width="5" style="210" customWidth="1"/>
    <col min="5392" max="5392" width="1.453125" style="210" customWidth="1"/>
    <col min="5393" max="5393" width="17.36328125" style="210" customWidth="1"/>
    <col min="5394" max="5394" width="2.36328125" style="210" customWidth="1"/>
    <col min="5395" max="5395" width="6.6328125" style="210" customWidth="1"/>
    <col min="5396" max="5396" width="1.90625" style="210" customWidth="1"/>
    <col min="5397" max="5397" width="6.6328125" style="210" customWidth="1"/>
    <col min="5398" max="5639" width="8.90625" style="210"/>
    <col min="5640" max="5640" width="5" style="210" bestFit="1" customWidth="1"/>
    <col min="5641" max="5641" width="7.7265625" style="210" customWidth="1"/>
    <col min="5642" max="5642" width="17.90625" style="210" customWidth="1"/>
    <col min="5643" max="5643" width="5.6328125" style="210" customWidth="1"/>
    <col min="5644" max="5644" width="1.7265625" style="210" customWidth="1"/>
    <col min="5645" max="5645" width="22.26953125" style="210" customWidth="1"/>
    <col min="5646" max="5646" width="1.453125" style="210" customWidth="1"/>
    <col min="5647" max="5647" width="5" style="210" customWidth="1"/>
    <col min="5648" max="5648" width="1.453125" style="210" customWidth="1"/>
    <col min="5649" max="5649" width="17.36328125" style="210" customWidth="1"/>
    <col min="5650" max="5650" width="2.36328125" style="210" customWidth="1"/>
    <col min="5651" max="5651" width="6.6328125" style="210" customWidth="1"/>
    <col min="5652" max="5652" width="1.90625" style="210" customWidth="1"/>
    <col min="5653" max="5653" width="6.6328125" style="210" customWidth="1"/>
    <col min="5654" max="5895" width="8.90625" style="210"/>
    <col min="5896" max="5896" width="5" style="210" bestFit="1" customWidth="1"/>
    <col min="5897" max="5897" width="7.7265625" style="210" customWidth="1"/>
    <col min="5898" max="5898" width="17.90625" style="210" customWidth="1"/>
    <col min="5899" max="5899" width="5.6328125" style="210" customWidth="1"/>
    <col min="5900" max="5900" width="1.7265625" style="210" customWidth="1"/>
    <col min="5901" max="5901" width="22.26953125" style="210" customWidth="1"/>
    <col min="5902" max="5902" width="1.453125" style="210" customWidth="1"/>
    <col min="5903" max="5903" width="5" style="210" customWidth="1"/>
    <col min="5904" max="5904" width="1.453125" style="210" customWidth="1"/>
    <col min="5905" max="5905" width="17.36328125" style="210" customWidth="1"/>
    <col min="5906" max="5906" width="2.36328125" style="210" customWidth="1"/>
    <col min="5907" max="5907" width="6.6328125" style="210" customWidth="1"/>
    <col min="5908" max="5908" width="1.90625" style="210" customWidth="1"/>
    <col min="5909" max="5909" width="6.6328125" style="210" customWidth="1"/>
    <col min="5910" max="6151" width="8.90625" style="210"/>
    <col min="6152" max="6152" width="5" style="210" bestFit="1" customWidth="1"/>
    <col min="6153" max="6153" width="7.7265625" style="210" customWidth="1"/>
    <col min="6154" max="6154" width="17.90625" style="210" customWidth="1"/>
    <col min="6155" max="6155" width="5.6328125" style="210" customWidth="1"/>
    <col min="6156" max="6156" width="1.7265625" style="210" customWidth="1"/>
    <col min="6157" max="6157" width="22.26953125" style="210" customWidth="1"/>
    <col min="6158" max="6158" width="1.453125" style="210" customWidth="1"/>
    <col min="6159" max="6159" width="5" style="210" customWidth="1"/>
    <col min="6160" max="6160" width="1.453125" style="210" customWidth="1"/>
    <col min="6161" max="6161" width="17.36328125" style="210" customWidth="1"/>
    <col min="6162" max="6162" width="2.36328125" style="210" customWidth="1"/>
    <col min="6163" max="6163" width="6.6328125" style="210" customWidth="1"/>
    <col min="6164" max="6164" width="1.90625" style="210" customWidth="1"/>
    <col min="6165" max="6165" width="6.6328125" style="210" customWidth="1"/>
    <col min="6166" max="6407" width="8.90625" style="210"/>
    <col min="6408" max="6408" width="5" style="210" bestFit="1" customWidth="1"/>
    <col min="6409" max="6409" width="7.7265625" style="210" customWidth="1"/>
    <col min="6410" max="6410" width="17.90625" style="210" customWidth="1"/>
    <col min="6411" max="6411" width="5.6328125" style="210" customWidth="1"/>
    <col min="6412" max="6412" width="1.7265625" style="210" customWidth="1"/>
    <col min="6413" max="6413" width="22.26953125" style="210" customWidth="1"/>
    <col min="6414" max="6414" width="1.453125" style="210" customWidth="1"/>
    <col min="6415" max="6415" width="5" style="210" customWidth="1"/>
    <col min="6416" max="6416" width="1.453125" style="210" customWidth="1"/>
    <col min="6417" max="6417" width="17.36328125" style="210" customWidth="1"/>
    <col min="6418" max="6418" width="2.36328125" style="210" customWidth="1"/>
    <col min="6419" max="6419" width="6.6328125" style="210" customWidth="1"/>
    <col min="6420" max="6420" width="1.90625" style="210" customWidth="1"/>
    <col min="6421" max="6421" width="6.6328125" style="210" customWidth="1"/>
    <col min="6422" max="6663" width="8.90625" style="210"/>
    <col min="6664" max="6664" width="5" style="210" bestFit="1" customWidth="1"/>
    <col min="6665" max="6665" width="7.7265625" style="210" customWidth="1"/>
    <col min="6666" max="6666" width="17.90625" style="210" customWidth="1"/>
    <col min="6667" max="6667" width="5.6328125" style="210" customWidth="1"/>
    <col min="6668" max="6668" width="1.7265625" style="210" customWidth="1"/>
    <col min="6669" max="6669" width="22.26953125" style="210" customWidth="1"/>
    <col min="6670" max="6670" width="1.453125" style="210" customWidth="1"/>
    <col min="6671" max="6671" width="5" style="210" customWidth="1"/>
    <col min="6672" max="6672" width="1.453125" style="210" customWidth="1"/>
    <col min="6673" max="6673" width="17.36328125" style="210" customWidth="1"/>
    <col min="6674" max="6674" width="2.36328125" style="210" customWidth="1"/>
    <col min="6675" max="6675" width="6.6328125" style="210" customWidth="1"/>
    <col min="6676" max="6676" width="1.90625" style="210" customWidth="1"/>
    <col min="6677" max="6677" width="6.6328125" style="210" customWidth="1"/>
    <col min="6678" max="6919" width="8.90625" style="210"/>
    <col min="6920" max="6920" width="5" style="210" bestFit="1" customWidth="1"/>
    <col min="6921" max="6921" width="7.7265625" style="210" customWidth="1"/>
    <col min="6922" max="6922" width="17.90625" style="210" customWidth="1"/>
    <col min="6923" max="6923" width="5.6328125" style="210" customWidth="1"/>
    <col min="6924" max="6924" width="1.7265625" style="210" customWidth="1"/>
    <col min="6925" max="6925" width="22.26953125" style="210" customWidth="1"/>
    <col min="6926" max="6926" width="1.453125" style="210" customWidth="1"/>
    <col min="6927" max="6927" width="5" style="210" customWidth="1"/>
    <col min="6928" max="6928" width="1.453125" style="210" customWidth="1"/>
    <col min="6929" max="6929" width="17.36328125" style="210" customWidth="1"/>
    <col min="6930" max="6930" width="2.36328125" style="210" customWidth="1"/>
    <col min="6931" max="6931" width="6.6328125" style="210" customWidth="1"/>
    <col min="6932" max="6932" width="1.90625" style="210" customWidth="1"/>
    <col min="6933" max="6933" width="6.6328125" style="210" customWidth="1"/>
    <col min="6934" max="7175" width="8.90625" style="210"/>
    <col min="7176" max="7176" width="5" style="210" bestFit="1" customWidth="1"/>
    <col min="7177" max="7177" width="7.7265625" style="210" customWidth="1"/>
    <col min="7178" max="7178" width="17.90625" style="210" customWidth="1"/>
    <col min="7179" max="7179" width="5.6328125" style="210" customWidth="1"/>
    <col min="7180" max="7180" width="1.7265625" style="210" customWidth="1"/>
    <col min="7181" max="7181" width="22.26953125" style="210" customWidth="1"/>
    <col min="7182" max="7182" width="1.453125" style="210" customWidth="1"/>
    <col min="7183" max="7183" width="5" style="210" customWidth="1"/>
    <col min="7184" max="7184" width="1.453125" style="210" customWidth="1"/>
    <col min="7185" max="7185" width="17.36328125" style="210" customWidth="1"/>
    <col min="7186" max="7186" width="2.36328125" style="210" customWidth="1"/>
    <col min="7187" max="7187" width="6.6328125" style="210" customWidth="1"/>
    <col min="7188" max="7188" width="1.90625" style="210" customWidth="1"/>
    <col min="7189" max="7189" width="6.6328125" style="210" customWidth="1"/>
    <col min="7190" max="7431" width="8.90625" style="210"/>
    <col min="7432" max="7432" width="5" style="210" bestFit="1" customWidth="1"/>
    <col min="7433" max="7433" width="7.7265625" style="210" customWidth="1"/>
    <col min="7434" max="7434" width="17.90625" style="210" customWidth="1"/>
    <col min="7435" max="7435" width="5.6328125" style="210" customWidth="1"/>
    <col min="7436" max="7436" width="1.7265625" style="210" customWidth="1"/>
    <col min="7437" max="7437" width="22.26953125" style="210" customWidth="1"/>
    <col min="7438" max="7438" width="1.453125" style="210" customWidth="1"/>
    <col min="7439" max="7439" width="5" style="210" customWidth="1"/>
    <col min="7440" max="7440" width="1.453125" style="210" customWidth="1"/>
    <col min="7441" max="7441" width="17.36328125" style="210" customWidth="1"/>
    <col min="7442" max="7442" width="2.36328125" style="210" customWidth="1"/>
    <col min="7443" max="7443" width="6.6328125" style="210" customWidth="1"/>
    <col min="7444" max="7444" width="1.90625" style="210" customWidth="1"/>
    <col min="7445" max="7445" width="6.6328125" style="210" customWidth="1"/>
    <col min="7446" max="7687" width="8.90625" style="210"/>
    <col min="7688" max="7688" width="5" style="210" bestFit="1" customWidth="1"/>
    <col min="7689" max="7689" width="7.7265625" style="210" customWidth="1"/>
    <col min="7690" max="7690" width="17.90625" style="210" customWidth="1"/>
    <col min="7691" max="7691" width="5.6328125" style="210" customWidth="1"/>
    <col min="7692" max="7692" width="1.7265625" style="210" customWidth="1"/>
    <col min="7693" max="7693" width="22.26953125" style="210" customWidth="1"/>
    <col min="7694" max="7694" width="1.453125" style="210" customWidth="1"/>
    <col min="7695" max="7695" width="5" style="210" customWidth="1"/>
    <col min="7696" max="7696" width="1.453125" style="210" customWidth="1"/>
    <col min="7697" max="7697" width="17.36328125" style="210" customWidth="1"/>
    <col min="7698" max="7698" width="2.36328125" style="210" customWidth="1"/>
    <col min="7699" max="7699" width="6.6328125" style="210" customWidth="1"/>
    <col min="7700" max="7700" width="1.90625" style="210" customWidth="1"/>
    <col min="7701" max="7701" width="6.6328125" style="210" customWidth="1"/>
    <col min="7702" max="7943" width="8.90625" style="210"/>
    <col min="7944" max="7944" width="5" style="210" bestFit="1" customWidth="1"/>
    <col min="7945" max="7945" width="7.7265625" style="210" customWidth="1"/>
    <col min="7946" max="7946" width="17.90625" style="210" customWidth="1"/>
    <col min="7947" max="7947" width="5.6328125" style="210" customWidth="1"/>
    <col min="7948" max="7948" width="1.7265625" style="210" customWidth="1"/>
    <col min="7949" max="7949" width="22.26953125" style="210" customWidth="1"/>
    <col min="7950" max="7950" width="1.453125" style="210" customWidth="1"/>
    <col min="7951" max="7951" width="5" style="210" customWidth="1"/>
    <col min="7952" max="7952" width="1.453125" style="210" customWidth="1"/>
    <col min="7953" max="7953" width="17.36328125" style="210" customWidth="1"/>
    <col min="7954" max="7954" width="2.36328125" style="210" customWidth="1"/>
    <col min="7955" max="7955" width="6.6328125" style="210" customWidth="1"/>
    <col min="7956" max="7956" width="1.90625" style="210" customWidth="1"/>
    <col min="7957" max="7957" width="6.6328125" style="210" customWidth="1"/>
    <col min="7958" max="8199" width="8.90625" style="210"/>
    <col min="8200" max="8200" width="5" style="210" bestFit="1" customWidth="1"/>
    <col min="8201" max="8201" width="7.7265625" style="210" customWidth="1"/>
    <col min="8202" max="8202" width="17.90625" style="210" customWidth="1"/>
    <col min="8203" max="8203" width="5.6328125" style="210" customWidth="1"/>
    <col min="8204" max="8204" width="1.7265625" style="210" customWidth="1"/>
    <col min="8205" max="8205" width="22.26953125" style="210" customWidth="1"/>
    <col min="8206" max="8206" width="1.453125" style="210" customWidth="1"/>
    <col min="8207" max="8207" width="5" style="210" customWidth="1"/>
    <col min="8208" max="8208" width="1.453125" style="210" customWidth="1"/>
    <col min="8209" max="8209" width="17.36328125" style="210" customWidth="1"/>
    <col min="8210" max="8210" width="2.36328125" style="210" customWidth="1"/>
    <col min="8211" max="8211" width="6.6328125" style="210" customWidth="1"/>
    <col min="8212" max="8212" width="1.90625" style="210" customWidth="1"/>
    <col min="8213" max="8213" width="6.6328125" style="210" customWidth="1"/>
    <col min="8214" max="8455" width="8.90625" style="210"/>
    <col min="8456" max="8456" width="5" style="210" bestFit="1" customWidth="1"/>
    <col min="8457" max="8457" width="7.7265625" style="210" customWidth="1"/>
    <col min="8458" max="8458" width="17.90625" style="210" customWidth="1"/>
    <col min="8459" max="8459" width="5.6328125" style="210" customWidth="1"/>
    <col min="8460" max="8460" width="1.7265625" style="210" customWidth="1"/>
    <col min="8461" max="8461" width="22.26953125" style="210" customWidth="1"/>
    <col min="8462" max="8462" width="1.453125" style="210" customWidth="1"/>
    <col min="8463" max="8463" width="5" style="210" customWidth="1"/>
    <col min="8464" max="8464" width="1.453125" style="210" customWidth="1"/>
    <col min="8465" max="8465" width="17.36328125" style="210" customWidth="1"/>
    <col min="8466" max="8466" width="2.36328125" style="210" customWidth="1"/>
    <col min="8467" max="8467" width="6.6328125" style="210" customWidth="1"/>
    <col min="8468" max="8468" width="1.90625" style="210" customWidth="1"/>
    <col min="8469" max="8469" width="6.6328125" style="210" customWidth="1"/>
    <col min="8470" max="8711" width="8.90625" style="210"/>
    <col min="8712" max="8712" width="5" style="210" bestFit="1" customWidth="1"/>
    <col min="8713" max="8713" width="7.7265625" style="210" customWidth="1"/>
    <col min="8714" max="8714" width="17.90625" style="210" customWidth="1"/>
    <col min="8715" max="8715" width="5.6328125" style="210" customWidth="1"/>
    <col min="8716" max="8716" width="1.7265625" style="210" customWidth="1"/>
    <col min="8717" max="8717" width="22.26953125" style="210" customWidth="1"/>
    <col min="8718" max="8718" width="1.453125" style="210" customWidth="1"/>
    <col min="8719" max="8719" width="5" style="210" customWidth="1"/>
    <col min="8720" max="8720" width="1.453125" style="210" customWidth="1"/>
    <col min="8721" max="8721" width="17.36328125" style="210" customWidth="1"/>
    <col min="8722" max="8722" width="2.36328125" style="210" customWidth="1"/>
    <col min="8723" max="8723" width="6.6328125" style="210" customWidth="1"/>
    <col min="8724" max="8724" width="1.90625" style="210" customWidth="1"/>
    <col min="8725" max="8725" width="6.6328125" style="210" customWidth="1"/>
    <col min="8726" max="8967" width="8.90625" style="210"/>
    <col min="8968" max="8968" width="5" style="210" bestFit="1" customWidth="1"/>
    <col min="8969" max="8969" width="7.7265625" style="210" customWidth="1"/>
    <col min="8970" max="8970" width="17.90625" style="210" customWidth="1"/>
    <col min="8971" max="8971" width="5.6328125" style="210" customWidth="1"/>
    <col min="8972" max="8972" width="1.7265625" style="210" customWidth="1"/>
    <col min="8973" max="8973" width="22.26953125" style="210" customWidth="1"/>
    <col min="8974" max="8974" width="1.453125" style="210" customWidth="1"/>
    <col min="8975" max="8975" width="5" style="210" customWidth="1"/>
    <col min="8976" max="8976" width="1.453125" style="210" customWidth="1"/>
    <col min="8977" max="8977" width="17.36328125" style="210" customWidth="1"/>
    <col min="8978" max="8978" width="2.36328125" style="210" customWidth="1"/>
    <col min="8979" max="8979" width="6.6328125" style="210" customWidth="1"/>
    <col min="8980" max="8980" width="1.90625" style="210" customWidth="1"/>
    <col min="8981" max="8981" width="6.6328125" style="210" customWidth="1"/>
    <col min="8982" max="9223" width="8.90625" style="210"/>
    <col min="9224" max="9224" width="5" style="210" bestFit="1" customWidth="1"/>
    <col min="9225" max="9225" width="7.7265625" style="210" customWidth="1"/>
    <col min="9226" max="9226" width="17.90625" style="210" customWidth="1"/>
    <col min="9227" max="9227" width="5.6328125" style="210" customWidth="1"/>
    <col min="9228" max="9228" width="1.7265625" style="210" customWidth="1"/>
    <col min="9229" max="9229" width="22.26953125" style="210" customWidth="1"/>
    <col min="9230" max="9230" width="1.453125" style="210" customWidth="1"/>
    <col min="9231" max="9231" width="5" style="210" customWidth="1"/>
    <col min="9232" max="9232" width="1.453125" style="210" customWidth="1"/>
    <col min="9233" max="9233" width="17.36328125" style="210" customWidth="1"/>
    <col min="9234" max="9234" width="2.36328125" style="210" customWidth="1"/>
    <col min="9235" max="9235" width="6.6328125" style="210" customWidth="1"/>
    <col min="9236" max="9236" width="1.90625" style="210" customWidth="1"/>
    <col min="9237" max="9237" width="6.6328125" style="210" customWidth="1"/>
    <col min="9238" max="9479" width="8.90625" style="210"/>
    <col min="9480" max="9480" width="5" style="210" bestFit="1" customWidth="1"/>
    <col min="9481" max="9481" width="7.7265625" style="210" customWidth="1"/>
    <col min="9482" max="9482" width="17.90625" style="210" customWidth="1"/>
    <col min="9483" max="9483" width="5.6328125" style="210" customWidth="1"/>
    <col min="9484" max="9484" width="1.7265625" style="210" customWidth="1"/>
    <col min="9485" max="9485" width="22.26953125" style="210" customWidth="1"/>
    <col min="9486" max="9486" width="1.453125" style="210" customWidth="1"/>
    <col min="9487" max="9487" width="5" style="210" customWidth="1"/>
    <col min="9488" max="9488" width="1.453125" style="210" customWidth="1"/>
    <col min="9489" max="9489" width="17.36328125" style="210" customWidth="1"/>
    <col min="9490" max="9490" width="2.36328125" style="210" customWidth="1"/>
    <col min="9491" max="9491" width="6.6328125" style="210" customWidth="1"/>
    <col min="9492" max="9492" width="1.90625" style="210" customWidth="1"/>
    <col min="9493" max="9493" width="6.6328125" style="210" customWidth="1"/>
    <col min="9494" max="9735" width="8.90625" style="210"/>
    <col min="9736" max="9736" width="5" style="210" bestFit="1" customWidth="1"/>
    <col min="9737" max="9737" width="7.7265625" style="210" customWidth="1"/>
    <col min="9738" max="9738" width="17.90625" style="210" customWidth="1"/>
    <col min="9739" max="9739" width="5.6328125" style="210" customWidth="1"/>
    <col min="9740" max="9740" width="1.7265625" style="210" customWidth="1"/>
    <col min="9741" max="9741" width="22.26953125" style="210" customWidth="1"/>
    <col min="9742" max="9742" width="1.453125" style="210" customWidth="1"/>
    <col min="9743" max="9743" width="5" style="210" customWidth="1"/>
    <col min="9744" max="9744" width="1.453125" style="210" customWidth="1"/>
    <col min="9745" max="9745" width="17.36328125" style="210" customWidth="1"/>
    <col min="9746" max="9746" width="2.36328125" style="210" customWidth="1"/>
    <col min="9747" max="9747" width="6.6328125" style="210" customWidth="1"/>
    <col min="9748" max="9748" width="1.90625" style="210" customWidth="1"/>
    <col min="9749" max="9749" width="6.6328125" style="210" customWidth="1"/>
    <col min="9750" max="9991" width="8.90625" style="210"/>
    <col min="9992" max="9992" width="5" style="210" bestFit="1" customWidth="1"/>
    <col min="9993" max="9993" width="7.7265625" style="210" customWidth="1"/>
    <col min="9994" max="9994" width="17.90625" style="210" customWidth="1"/>
    <col min="9995" max="9995" width="5.6328125" style="210" customWidth="1"/>
    <col min="9996" max="9996" width="1.7265625" style="210" customWidth="1"/>
    <col min="9997" max="9997" width="22.26953125" style="210" customWidth="1"/>
    <col min="9998" max="9998" width="1.453125" style="210" customWidth="1"/>
    <col min="9999" max="9999" width="5" style="210" customWidth="1"/>
    <col min="10000" max="10000" width="1.453125" style="210" customWidth="1"/>
    <col min="10001" max="10001" width="17.36328125" style="210" customWidth="1"/>
    <col min="10002" max="10002" width="2.36328125" style="210" customWidth="1"/>
    <col min="10003" max="10003" width="6.6328125" style="210" customWidth="1"/>
    <col min="10004" max="10004" width="1.90625" style="210" customWidth="1"/>
    <col min="10005" max="10005" width="6.6328125" style="210" customWidth="1"/>
    <col min="10006" max="10247" width="8.90625" style="210"/>
    <col min="10248" max="10248" width="5" style="210" bestFit="1" customWidth="1"/>
    <col min="10249" max="10249" width="7.7265625" style="210" customWidth="1"/>
    <col min="10250" max="10250" width="17.90625" style="210" customWidth="1"/>
    <col min="10251" max="10251" width="5.6328125" style="210" customWidth="1"/>
    <col min="10252" max="10252" width="1.7265625" style="210" customWidth="1"/>
    <col min="10253" max="10253" width="22.26953125" style="210" customWidth="1"/>
    <col min="10254" max="10254" width="1.453125" style="210" customWidth="1"/>
    <col min="10255" max="10255" width="5" style="210" customWidth="1"/>
    <col min="10256" max="10256" width="1.453125" style="210" customWidth="1"/>
    <col min="10257" max="10257" width="17.36328125" style="210" customWidth="1"/>
    <col min="10258" max="10258" width="2.36328125" style="210" customWidth="1"/>
    <col min="10259" max="10259" width="6.6328125" style="210" customWidth="1"/>
    <col min="10260" max="10260" width="1.90625" style="210" customWidth="1"/>
    <col min="10261" max="10261" width="6.6328125" style="210" customWidth="1"/>
    <col min="10262" max="10503" width="8.90625" style="210"/>
    <col min="10504" max="10504" width="5" style="210" bestFit="1" customWidth="1"/>
    <col min="10505" max="10505" width="7.7265625" style="210" customWidth="1"/>
    <col min="10506" max="10506" width="17.90625" style="210" customWidth="1"/>
    <col min="10507" max="10507" width="5.6328125" style="210" customWidth="1"/>
    <col min="10508" max="10508" width="1.7265625" style="210" customWidth="1"/>
    <col min="10509" max="10509" width="22.26953125" style="210" customWidth="1"/>
    <col min="10510" max="10510" width="1.453125" style="210" customWidth="1"/>
    <col min="10511" max="10511" width="5" style="210" customWidth="1"/>
    <col min="10512" max="10512" width="1.453125" style="210" customWidth="1"/>
    <col min="10513" max="10513" width="17.36328125" style="210" customWidth="1"/>
    <col min="10514" max="10514" width="2.36328125" style="210" customWidth="1"/>
    <col min="10515" max="10515" width="6.6328125" style="210" customWidth="1"/>
    <col min="10516" max="10516" width="1.90625" style="210" customWidth="1"/>
    <col min="10517" max="10517" width="6.6328125" style="210" customWidth="1"/>
    <col min="10518" max="10759" width="8.90625" style="210"/>
    <col min="10760" max="10760" width="5" style="210" bestFit="1" customWidth="1"/>
    <col min="10761" max="10761" width="7.7265625" style="210" customWidth="1"/>
    <col min="10762" max="10762" width="17.90625" style="210" customWidth="1"/>
    <col min="10763" max="10763" width="5.6328125" style="210" customWidth="1"/>
    <col min="10764" max="10764" width="1.7265625" style="210" customWidth="1"/>
    <col min="10765" max="10765" width="22.26953125" style="210" customWidth="1"/>
    <col min="10766" max="10766" width="1.453125" style="210" customWidth="1"/>
    <col min="10767" max="10767" width="5" style="210" customWidth="1"/>
    <col min="10768" max="10768" width="1.453125" style="210" customWidth="1"/>
    <col min="10769" max="10769" width="17.36328125" style="210" customWidth="1"/>
    <col min="10770" max="10770" width="2.36328125" style="210" customWidth="1"/>
    <col min="10771" max="10771" width="6.6328125" style="210" customWidth="1"/>
    <col min="10772" max="10772" width="1.90625" style="210" customWidth="1"/>
    <col min="10773" max="10773" width="6.6328125" style="210" customWidth="1"/>
    <col min="10774" max="11015" width="8.90625" style="210"/>
    <col min="11016" max="11016" width="5" style="210" bestFit="1" customWidth="1"/>
    <col min="11017" max="11017" width="7.7265625" style="210" customWidth="1"/>
    <col min="11018" max="11018" width="17.90625" style="210" customWidth="1"/>
    <col min="11019" max="11019" width="5.6328125" style="210" customWidth="1"/>
    <col min="11020" max="11020" width="1.7265625" style="210" customWidth="1"/>
    <col min="11021" max="11021" width="22.26953125" style="210" customWidth="1"/>
    <col min="11022" max="11022" width="1.453125" style="210" customWidth="1"/>
    <col min="11023" max="11023" width="5" style="210" customWidth="1"/>
    <col min="11024" max="11024" width="1.453125" style="210" customWidth="1"/>
    <col min="11025" max="11025" width="17.36328125" style="210" customWidth="1"/>
    <col min="11026" max="11026" width="2.36328125" style="210" customWidth="1"/>
    <col min="11027" max="11027" width="6.6328125" style="210" customWidth="1"/>
    <col min="11028" max="11028" width="1.90625" style="210" customWidth="1"/>
    <col min="11029" max="11029" width="6.6328125" style="210" customWidth="1"/>
    <col min="11030" max="11271" width="8.90625" style="210"/>
    <col min="11272" max="11272" width="5" style="210" bestFit="1" customWidth="1"/>
    <col min="11273" max="11273" width="7.7265625" style="210" customWidth="1"/>
    <col min="11274" max="11274" width="17.90625" style="210" customWidth="1"/>
    <col min="11275" max="11275" width="5.6328125" style="210" customWidth="1"/>
    <col min="11276" max="11276" width="1.7265625" style="210" customWidth="1"/>
    <col min="11277" max="11277" width="22.26953125" style="210" customWidth="1"/>
    <col min="11278" max="11278" width="1.453125" style="210" customWidth="1"/>
    <col min="11279" max="11279" width="5" style="210" customWidth="1"/>
    <col min="11280" max="11280" width="1.453125" style="210" customWidth="1"/>
    <col min="11281" max="11281" width="17.36328125" style="210" customWidth="1"/>
    <col min="11282" max="11282" width="2.36328125" style="210" customWidth="1"/>
    <col min="11283" max="11283" width="6.6328125" style="210" customWidth="1"/>
    <col min="11284" max="11284" width="1.90625" style="210" customWidth="1"/>
    <col min="11285" max="11285" width="6.6328125" style="210" customWidth="1"/>
    <col min="11286" max="11527" width="8.90625" style="210"/>
    <col min="11528" max="11528" width="5" style="210" bestFit="1" customWidth="1"/>
    <col min="11529" max="11529" width="7.7265625" style="210" customWidth="1"/>
    <col min="11530" max="11530" width="17.90625" style="210" customWidth="1"/>
    <col min="11531" max="11531" width="5.6328125" style="210" customWidth="1"/>
    <col min="11532" max="11532" width="1.7265625" style="210" customWidth="1"/>
    <col min="11533" max="11533" width="22.26953125" style="210" customWidth="1"/>
    <col min="11534" max="11534" width="1.453125" style="210" customWidth="1"/>
    <col min="11535" max="11535" width="5" style="210" customWidth="1"/>
    <col min="11536" max="11536" width="1.453125" style="210" customWidth="1"/>
    <col min="11537" max="11537" width="17.36328125" style="210" customWidth="1"/>
    <col min="11538" max="11538" width="2.36328125" style="210" customWidth="1"/>
    <col min="11539" max="11539" width="6.6328125" style="210" customWidth="1"/>
    <col min="11540" max="11540" width="1.90625" style="210" customWidth="1"/>
    <col min="11541" max="11541" width="6.6328125" style="210" customWidth="1"/>
    <col min="11542" max="11783" width="8.90625" style="210"/>
    <col min="11784" max="11784" width="5" style="210" bestFit="1" customWidth="1"/>
    <col min="11785" max="11785" width="7.7265625" style="210" customWidth="1"/>
    <col min="11786" max="11786" width="17.90625" style="210" customWidth="1"/>
    <col min="11787" max="11787" width="5.6328125" style="210" customWidth="1"/>
    <col min="11788" max="11788" width="1.7265625" style="210" customWidth="1"/>
    <col min="11789" max="11789" width="22.26953125" style="210" customWidth="1"/>
    <col min="11790" max="11790" width="1.453125" style="210" customWidth="1"/>
    <col min="11791" max="11791" width="5" style="210" customWidth="1"/>
    <col min="11792" max="11792" width="1.453125" style="210" customWidth="1"/>
    <col min="11793" max="11793" width="17.36328125" style="210" customWidth="1"/>
    <col min="11794" max="11794" width="2.36328125" style="210" customWidth="1"/>
    <col min="11795" max="11795" width="6.6328125" style="210" customWidth="1"/>
    <col min="11796" max="11796" width="1.90625" style="210" customWidth="1"/>
    <col min="11797" max="11797" width="6.6328125" style="210" customWidth="1"/>
    <col min="11798" max="12039" width="8.90625" style="210"/>
    <col min="12040" max="12040" width="5" style="210" bestFit="1" customWidth="1"/>
    <col min="12041" max="12041" width="7.7265625" style="210" customWidth="1"/>
    <col min="12042" max="12042" width="17.90625" style="210" customWidth="1"/>
    <col min="12043" max="12043" width="5.6328125" style="210" customWidth="1"/>
    <col min="12044" max="12044" width="1.7265625" style="210" customWidth="1"/>
    <col min="12045" max="12045" width="22.26953125" style="210" customWidth="1"/>
    <col min="12046" max="12046" width="1.453125" style="210" customWidth="1"/>
    <col min="12047" max="12047" width="5" style="210" customWidth="1"/>
    <col min="12048" max="12048" width="1.453125" style="210" customWidth="1"/>
    <col min="12049" max="12049" width="17.36328125" style="210" customWidth="1"/>
    <col min="12050" max="12050" width="2.36328125" style="210" customWidth="1"/>
    <col min="12051" max="12051" width="6.6328125" style="210" customWidth="1"/>
    <col min="12052" max="12052" width="1.90625" style="210" customWidth="1"/>
    <col min="12053" max="12053" width="6.6328125" style="210" customWidth="1"/>
    <col min="12054" max="12295" width="8.90625" style="210"/>
    <col min="12296" max="12296" width="5" style="210" bestFit="1" customWidth="1"/>
    <col min="12297" max="12297" width="7.7265625" style="210" customWidth="1"/>
    <col min="12298" max="12298" width="17.90625" style="210" customWidth="1"/>
    <col min="12299" max="12299" width="5.6328125" style="210" customWidth="1"/>
    <col min="12300" max="12300" width="1.7265625" style="210" customWidth="1"/>
    <col min="12301" max="12301" width="22.26953125" style="210" customWidth="1"/>
    <col min="12302" max="12302" width="1.453125" style="210" customWidth="1"/>
    <col min="12303" max="12303" width="5" style="210" customWidth="1"/>
    <col min="12304" max="12304" width="1.453125" style="210" customWidth="1"/>
    <col min="12305" max="12305" width="17.36328125" style="210" customWidth="1"/>
    <col min="12306" max="12306" width="2.36328125" style="210" customWidth="1"/>
    <col min="12307" max="12307" width="6.6328125" style="210" customWidth="1"/>
    <col min="12308" max="12308" width="1.90625" style="210" customWidth="1"/>
    <col min="12309" max="12309" width="6.6328125" style="210" customWidth="1"/>
    <col min="12310" max="12551" width="8.90625" style="210"/>
    <col min="12552" max="12552" width="5" style="210" bestFit="1" customWidth="1"/>
    <col min="12553" max="12553" width="7.7265625" style="210" customWidth="1"/>
    <col min="12554" max="12554" width="17.90625" style="210" customWidth="1"/>
    <col min="12555" max="12555" width="5.6328125" style="210" customWidth="1"/>
    <col min="12556" max="12556" width="1.7265625" style="210" customWidth="1"/>
    <col min="12557" max="12557" width="22.26953125" style="210" customWidth="1"/>
    <col min="12558" max="12558" width="1.453125" style="210" customWidth="1"/>
    <col min="12559" max="12559" width="5" style="210" customWidth="1"/>
    <col min="12560" max="12560" width="1.453125" style="210" customWidth="1"/>
    <col min="12561" max="12561" width="17.36328125" style="210" customWidth="1"/>
    <col min="12562" max="12562" width="2.36328125" style="210" customWidth="1"/>
    <col min="12563" max="12563" width="6.6328125" style="210" customWidth="1"/>
    <col min="12564" max="12564" width="1.90625" style="210" customWidth="1"/>
    <col min="12565" max="12565" width="6.6328125" style="210" customWidth="1"/>
    <col min="12566" max="12807" width="8.90625" style="210"/>
    <col min="12808" max="12808" width="5" style="210" bestFit="1" customWidth="1"/>
    <col min="12809" max="12809" width="7.7265625" style="210" customWidth="1"/>
    <col min="12810" max="12810" width="17.90625" style="210" customWidth="1"/>
    <col min="12811" max="12811" width="5.6328125" style="210" customWidth="1"/>
    <col min="12812" max="12812" width="1.7265625" style="210" customWidth="1"/>
    <col min="12813" max="12813" width="22.26953125" style="210" customWidth="1"/>
    <col min="12814" max="12814" width="1.453125" style="210" customWidth="1"/>
    <col min="12815" max="12815" width="5" style="210" customWidth="1"/>
    <col min="12816" max="12816" width="1.453125" style="210" customWidth="1"/>
    <col min="12817" max="12817" width="17.36328125" style="210" customWidth="1"/>
    <col min="12818" max="12818" width="2.36328125" style="210" customWidth="1"/>
    <col min="12819" max="12819" width="6.6328125" style="210" customWidth="1"/>
    <col min="12820" max="12820" width="1.90625" style="210" customWidth="1"/>
    <col min="12821" max="12821" width="6.6328125" style="210" customWidth="1"/>
    <col min="12822" max="13063" width="8.90625" style="210"/>
    <col min="13064" max="13064" width="5" style="210" bestFit="1" customWidth="1"/>
    <col min="13065" max="13065" width="7.7265625" style="210" customWidth="1"/>
    <col min="13066" max="13066" width="17.90625" style="210" customWidth="1"/>
    <col min="13067" max="13067" width="5.6328125" style="210" customWidth="1"/>
    <col min="13068" max="13068" width="1.7265625" style="210" customWidth="1"/>
    <col min="13069" max="13069" width="22.26953125" style="210" customWidth="1"/>
    <col min="13070" max="13070" width="1.453125" style="210" customWidth="1"/>
    <col min="13071" max="13071" width="5" style="210" customWidth="1"/>
    <col min="13072" max="13072" width="1.453125" style="210" customWidth="1"/>
    <col min="13073" max="13073" width="17.36328125" style="210" customWidth="1"/>
    <col min="13074" max="13074" width="2.36328125" style="210" customWidth="1"/>
    <col min="13075" max="13075" width="6.6328125" style="210" customWidth="1"/>
    <col min="13076" max="13076" width="1.90625" style="210" customWidth="1"/>
    <col min="13077" max="13077" width="6.6328125" style="210" customWidth="1"/>
    <col min="13078" max="13319" width="8.90625" style="210"/>
    <col min="13320" max="13320" width="5" style="210" bestFit="1" customWidth="1"/>
    <col min="13321" max="13321" width="7.7265625" style="210" customWidth="1"/>
    <col min="13322" max="13322" width="17.90625" style="210" customWidth="1"/>
    <col min="13323" max="13323" width="5.6328125" style="210" customWidth="1"/>
    <col min="13324" max="13324" width="1.7265625" style="210" customWidth="1"/>
    <col min="13325" max="13325" width="22.26953125" style="210" customWidth="1"/>
    <col min="13326" max="13326" width="1.453125" style="210" customWidth="1"/>
    <col min="13327" max="13327" width="5" style="210" customWidth="1"/>
    <col min="13328" max="13328" width="1.453125" style="210" customWidth="1"/>
    <col min="13329" max="13329" width="17.36328125" style="210" customWidth="1"/>
    <col min="13330" max="13330" width="2.36328125" style="210" customWidth="1"/>
    <col min="13331" max="13331" width="6.6328125" style="210" customWidth="1"/>
    <col min="13332" max="13332" width="1.90625" style="210" customWidth="1"/>
    <col min="13333" max="13333" width="6.6328125" style="210" customWidth="1"/>
    <col min="13334" max="13575" width="8.90625" style="210"/>
    <col min="13576" max="13576" width="5" style="210" bestFit="1" customWidth="1"/>
    <col min="13577" max="13577" width="7.7265625" style="210" customWidth="1"/>
    <col min="13578" max="13578" width="17.90625" style="210" customWidth="1"/>
    <col min="13579" max="13579" width="5.6328125" style="210" customWidth="1"/>
    <col min="13580" max="13580" width="1.7265625" style="210" customWidth="1"/>
    <col min="13581" max="13581" width="22.26953125" style="210" customWidth="1"/>
    <col min="13582" max="13582" width="1.453125" style="210" customWidth="1"/>
    <col min="13583" max="13583" width="5" style="210" customWidth="1"/>
    <col min="13584" max="13584" width="1.453125" style="210" customWidth="1"/>
    <col min="13585" max="13585" width="17.36328125" style="210" customWidth="1"/>
    <col min="13586" max="13586" width="2.36328125" style="210" customWidth="1"/>
    <col min="13587" max="13587" width="6.6328125" style="210" customWidth="1"/>
    <col min="13588" max="13588" width="1.90625" style="210" customWidth="1"/>
    <col min="13589" max="13589" width="6.6328125" style="210" customWidth="1"/>
    <col min="13590" max="13831" width="8.90625" style="210"/>
    <col min="13832" max="13832" width="5" style="210" bestFit="1" customWidth="1"/>
    <col min="13833" max="13833" width="7.7265625" style="210" customWidth="1"/>
    <col min="13834" max="13834" width="17.90625" style="210" customWidth="1"/>
    <col min="13835" max="13835" width="5.6328125" style="210" customWidth="1"/>
    <col min="13836" max="13836" width="1.7265625" style="210" customWidth="1"/>
    <col min="13837" max="13837" width="22.26953125" style="210" customWidth="1"/>
    <col min="13838" max="13838" width="1.453125" style="210" customWidth="1"/>
    <col min="13839" max="13839" width="5" style="210" customWidth="1"/>
    <col min="13840" max="13840" width="1.453125" style="210" customWidth="1"/>
    <col min="13841" max="13841" width="17.36328125" style="210" customWidth="1"/>
    <col min="13842" max="13842" width="2.36328125" style="210" customWidth="1"/>
    <col min="13843" max="13843" width="6.6328125" style="210" customWidth="1"/>
    <col min="13844" max="13844" width="1.90625" style="210" customWidth="1"/>
    <col min="13845" max="13845" width="6.6328125" style="210" customWidth="1"/>
    <col min="13846" max="14087" width="8.90625" style="210"/>
    <col min="14088" max="14088" width="5" style="210" bestFit="1" customWidth="1"/>
    <col min="14089" max="14089" width="7.7265625" style="210" customWidth="1"/>
    <col min="14090" max="14090" width="17.90625" style="210" customWidth="1"/>
    <col min="14091" max="14091" width="5.6328125" style="210" customWidth="1"/>
    <col min="14092" max="14092" width="1.7265625" style="210" customWidth="1"/>
    <col min="14093" max="14093" width="22.26953125" style="210" customWidth="1"/>
    <col min="14094" max="14094" width="1.453125" style="210" customWidth="1"/>
    <col min="14095" max="14095" width="5" style="210" customWidth="1"/>
    <col min="14096" max="14096" width="1.453125" style="210" customWidth="1"/>
    <col min="14097" max="14097" width="17.36328125" style="210" customWidth="1"/>
    <col min="14098" max="14098" width="2.36328125" style="210" customWidth="1"/>
    <col min="14099" max="14099" width="6.6328125" style="210" customWidth="1"/>
    <col min="14100" max="14100" width="1.90625" style="210" customWidth="1"/>
    <col min="14101" max="14101" width="6.6328125" style="210" customWidth="1"/>
    <col min="14102" max="14343" width="8.90625" style="210"/>
    <col min="14344" max="14344" width="5" style="210" bestFit="1" customWidth="1"/>
    <col min="14345" max="14345" width="7.7265625" style="210" customWidth="1"/>
    <col min="14346" max="14346" width="17.90625" style="210" customWidth="1"/>
    <col min="14347" max="14347" width="5.6328125" style="210" customWidth="1"/>
    <col min="14348" max="14348" width="1.7265625" style="210" customWidth="1"/>
    <col min="14349" max="14349" width="22.26953125" style="210" customWidth="1"/>
    <col min="14350" max="14350" width="1.453125" style="210" customWidth="1"/>
    <col min="14351" max="14351" width="5" style="210" customWidth="1"/>
    <col min="14352" max="14352" width="1.453125" style="210" customWidth="1"/>
    <col min="14353" max="14353" width="17.36328125" style="210" customWidth="1"/>
    <col min="14354" max="14354" width="2.36328125" style="210" customWidth="1"/>
    <col min="14355" max="14355" width="6.6328125" style="210" customWidth="1"/>
    <col min="14356" max="14356" width="1.90625" style="210" customWidth="1"/>
    <col min="14357" max="14357" width="6.6328125" style="210" customWidth="1"/>
    <col min="14358" max="14599" width="8.90625" style="210"/>
    <col min="14600" max="14600" width="5" style="210" bestFit="1" customWidth="1"/>
    <col min="14601" max="14601" width="7.7265625" style="210" customWidth="1"/>
    <col min="14602" max="14602" width="17.90625" style="210" customWidth="1"/>
    <col min="14603" max="14603" width="5.6328125" style="210" customWidth="1"/>
    <col min="14604" max="14604" width="1.7265625" style="210" customWidth="1"/>
    <col min="14605" max="14605" width="22.26953125" style="210" customWidth="1"/>
    <col min="14606" max="14606" width="1.453125" style="210" customWidth="1"/>
    <col min="14607" max="14607" width="5" style="210" customWidth="1"/>
    <col min="14608" max="14608" width="1.453125" style="210" customWidth="1"/>
    <col min="14609" max="14609" width="17.36328125" style="210" customWidth="1"/>
    <col min="14610" max="14610" width="2.36328125" style="210" customWidth="1"/>
    <col min="14611" max="14611" width="6.6328125" style="210" customWidth="1"/>
    <col min="14612" max="14612" width="1.90625" style="210" customWidth="1"/>
    <col min="14613" max="14613" width="6.6328125" style="210" customWidth="1"/>
    <col min="14614" max="14855" width="8.90625" style="210"/>
    <col min="14856" max="14856" width="5" style="210" bestFit="1" customWidth="1"/>
    <col min="14857" max="14857" width="7.7265625" style="210" customWidth="1"/>
    <col min="14858" max="14858" width="17.90625" style="210" customWidth="1"/>
    <col min="14859" max="14859" width="5.6328125" style="210" customWidth="1"/>
    <col min="14860" max="14860" width="1.7265625" style="210" customWidth="1"/>
    <col min="14861" max="14861" width="22.26953125" style="210" customWidth="1"/>
    <col min="14862" max="14862" width="1.453125" style="210" customWidth="1"/>
    <col min="14863" max="14863" width="5" style="210" customWidth="1"/>
    <col min="14864" max="14864" width="1.453125" style="210" customWidth="1"/>
    <col min="14865" max="14865" width="17.36328125" style="210" customWidth="1"/>
    <col min="14866" max="14866" width="2.36328125" style="210" customWidth="1"/>
    <col min="14867" max="14867" width="6.6328125" style="210" customWidth="1"/>
    <col min="14868" max="14868" width="1.90625" style="210" customWidth="1"/>
    <col min="14869" max="14869" width="6.6328125" style="210" customWidth="1"/>
    <col min="14870" max="15111" width="8.90625" style="210"/>
    <col min="15112" max="15112" width="5" style="210" bestFit="1" customWidth="1"/>
    <col min="15113" max="15113" width="7.7265625" style="210" customWidth="1"/>
    <col min="15114" max="15114" width="17.90625" style="210" customWidth="1"/>
    <col min="15115" max="15115" width="5.6328125" style="210" customWidth="1"/>
    <col min="15116" max="15116" width="1.7265625" style="210" customWidth="1"/>
    <col min="15117" max="15117" width="22.26953125" style="210" customWidth="1"/>
    <col min="15118" max="15118" width="1.453125" style="210" customWidth="1"/>
    <col min="15119" max="15119" width="5" style="210" customWidth="1"/>
    <col min="15120" max="15120" width="1.453125" style="210" customWidth="1"/>
    <col min="15121" max="15121" width="17.36328125" style="210" customWidth="1"/>
    <col min="15122" max="15122" width="2.36328125" style="210" customWidth="1"/>
    <col min="15123" max="15123" width="6.6328125" style="210" customWidth="1"/>
    <col min="15124" max="15124" width="1.90625" style="210" customWidth="1"/>
    <col min="15125" max="15125" width="6.6328125" style="210" customWidth="1"/>
    <col min="15126" max="15367" width="8.90625" style="210"/>
    <col min="15368" max="15368" width="5" style="210" bestFit="1" customWidth="1"/>
    <col min="15369" max="15369" width="7.7265625" style="210" customWidth="1"/>
    <col min="15370" max="15370" width="17.90625" style="210" customWidth="1"/>
    <col min="15371" max="15371" width="5.6328125" style="210" customWidth="1"/>
    <col min="15372" max="15372" width="1.7265625" style="210" customWidth="1"/>
    <col min="15373" max="15373" width="22.26953125" style="210" customWidth="1"/>
    <col min="15374" max="15374" width="1.453125" style="210" customWidth="1"/>
    <col min="15375" max="15375" width="5" style="210" customWidth="1"/>
    <col min="15376" max="15376" width="1.453125" style="210" customWidth="1"/>
    <col min="15377" max="15377" width="17.36328125" style="210" customWidth="1"/>
    <col min="15378" max="15378" width="2.36328125" style="210" customWidth="1"/>
    <col min="15379" max="15379" width="6.6328125" style="210" customWidth="1"/>
    <col min="15380" max="15380" width="1.90625" style="210" customWidth="1"/>
    <col min="15381" max="15381" width="6.6328125" style="210" customWidth="1"/>
    <col min="15382" max="15623" width="8.90625" style="210"/>
    <col min="15624" max="15624" width="5" style="210" bestFit="1" customWidth="1"/>
    <col min="15625" max="15625" width="7.7265625" style="210" customWidth="1"/>
    <col min="15626" max="15626" width="17.90625" style="210" customWidth="1"/>
    <col min="15627" max="15627" width="5.6328125" style="210" customWidth="1"/>
    <col min="15628" max="15628" width="1.7265625" style="210" customWidth="1"/>
    <col min="15629" max="15629" width="22.26953125" style="210" customWidth="1"/>
    <col min="15630" max="15630" width="1.453125" style="210" customWidth="1"/>
    <col min="15631" max="15631" width="5" style="210" customWidth="1"/>
    <col min="15632" max="15632" width="1.453125" style="210" customWidth="1"/>
    <col min="15633" max="15633" width="17.36328125" style="210" customWidth="1"/>
    <col min="15634" max="15634" width="2.36328125" style="210" customWidth="1"/>
    <col min="15635" max="15635" width="6.6328125" style="210" customWidth="1"/>
    <col min="15636" max="15636" width="1.90625" style="210" customWidth="1"/>
    <col min="15637" max="15637" width="6.6328125" style="210" customWidth="1"/>
    <col min="15638" max="15879" width="8.90625" style="210"/>
    <col min="15880" max="15880" width="5" style="210" bestFit="1" customWidth="1"/>
    <col min="15881" max="15881" width="7.7265625" style="210" customWidth="1"/>
    <col min="15882" max="15882" width="17.90625" style="210" customWidth="1"/>
    <col min="15883" max="15883" width="5.6328125" style="210" customWidth="1"/>
    <col min="15884" max="15884" width="1.7265625" style="210" customWidth="1"/>
    <col min="15885" max="15885" width="22.26953125" style="210" customWidth="1"/>
    <col min="15886" max="15886" width="1.453125" style="210" customWidth="1"/>
    <col min="15887" max="15887" width="5" style="210" customWidth="1"/>
    <col min="15888" max="15888" width="1.453125" style="210" customWidth="1"/>
    <col min="15889" max="15889" width="17.36328125" style="210" customWidth="1"/>
    <col min="15890" max="15890" width="2.36328125" style="210" customWidth="1"/>
    <col min="15891" max="15891" width="6.6328125" style="210" customWidth="1"/>
    <col min="15892" max="15892" width="1.90625" style="210" customWidth="1"/>
    <col min="15893" max="15893" width="6.6328125" style="210" customWidth="1"/>
    <col min="15894" max="16135" width="8.90625" style="210"/>
    <col min="16136" max="16136" width="5" style="210" bestFit="1" customWidth="1"/>
    <col min="16137" max="16137" width="7.7265625" style="210" customWidth="1"/>
    <col min="16138" max="16138" width="17.90625" style="210" customWidth="1"/>
    <col min="16139" max="16139" width="5.6328125" style="210" customWidth="1"/>
    <col min="16140" max="16140" width="1.7265625" style="210" customWidth="1"/>
    <col min="16141" max="16141" width="22.26953125" style="210" customWidth="1"/>
    <col min="16142" max="16142" width="1.453125" style="210" customWidth="1"/>
    <col min="16143" max="16143" width="5" style="210" customWidth="1"/>
    <col min="16144" max="16144" width="1.453125" style="210" customWidth="1"/>
    <col min="16145" max="16145" width="17.36328125" style="210" customWidth="1"/>
    <col min="16146" max="16146" width="2.36328125" style="210" customWidth="1"/>
    <col min="16147" max="16147" width="6.6328125" style="210" customWidth="1"/>
    <col min="16148" max="16148" width="1.90625" style="210" customWidth="1"/>
    <col min="16149" max="16149" width="6.6328125" style="210" customWidth="1"/>
    <col min="16150" max="16384" width="8.90625" style="210"/>
  </cols>
  <sheetData>
    <row r="2" spans="1:28" ht="7" customHeight="1">
      <c r="A2" s="203"/>
      <c r="B2" s="204"/>
      <c r="C2" s="205"/>
      <c r="D2" s="206"/>
      <c r="E2" s="205"/>
      <c r="F2" s="207"/>
      <c r="G2" s="205"/>
      <c r="H2" s="208"/>
      <c r="I2" s="205"/>
      <c r="J2" s="209"/>
    </row>
    <row r="3" spans="1:28" ht="19" customHeight="1">
      <c r="A3" s="211" t="s">
        <v>828</v>
      </c>
      <c r="B3" s="212">
        <f>入力フォーム!B18</f>
        <v>0</v>
      </c>
      <c r="C3" s="213"/>
      <c r="D3" s="213"/>
      <c r="E3" s="213"/>
      <c r="F3" s="213"/>
      <c r="G3" s="214"/>
      <c r="H3" s="215" t="s">
        <v>829</v>
      </c>
      <c r="J3" s="216" t="str">
        <f>IF(M48="","",IF(LEN(M48)-LEN((SUBSTITUTE(M48,"　",)))=1,IF(N48&gt;=7,M48,U48&amp;V48&amp;W48&amp;X48&amp;Y48&amp;Z48&amp;AA48),M48))</f>
        <v/>
      </c>
    </row>
    <row r="4" spans="1:28" ht="19" customHeight="1">
      <c r="A4" s="593" t="s">
        <v>830</v>
      </c>
      <c r="B4" s="593"/>
      <c r="C4" s="217" t="str">
        <f>"（"&amp;入力フォーム!B36&amp;"名)"</f>
        <v>（名)</v>
      </c>
      <c r="D4" s="218" t="s">
        <v>831</v>
      </c>
      <c r="F4" s="219" t="str">
        <f>IF(入力フォーム!J44="","",VLOOKUP(入力フォーム!J44,データ集!A20:B23,2,FALSE))</f>
        <v/>
      </c>
      <c r="G4" s="220"/>
      <c r="H4" s="221"/>
      <c r="I4" s="220"/>
      <c r="J4" s="222"/>
    </row>
    <row r="5" spans="1:28" ht="19" customHeight="1">
      <c r="D5" s="218" t="s">
        <v>832</v>
      </c>
      <c r="F5" s="219" t="str">
        <f>IF(入力フォーム!C50="","",入力フォーム!C50)</f>
        <v/>
      </c>
      <c r="G5" s="224"/>
      <c r="H5" s="224"/>
      <c r="I5" s="224"/>
      <c r="J5" s="224"/>
    </row>
    <row r="6" spans="1:28" ht="13.5" customHeight="1">
      <c r="D6" s="210"/>
      <c r="F6" s="210"/>
      <c r="H6" s="225" t="s">
        <v>833</v>
      </c>
      <c r="I6" s="218"/>
      <c r="J6" s="226" t="str">
        <f>IF(M50="","",IF(N50=L50,M50,IF(N50&gt;=7,M50,U50&amp;V50&amp;W50&amp;X50&amp;Y50&amp;Z50&amp;AA50)))</f>
        <v/>
      </c>
    </row>
    <row r="7" spans="1:28" ht="13.5" customHeight="1">
      <c r="H7" s="225" t="str">
        <f>IF(M51="","","編曲")</f>
        <v/>
      </c>
      <c r="I7" s="218"/>
      <c r="J7" s="226" t="str">
        <f>IF(M51="","",IF(N51=L51,M51,IF(N51&gt;=7,M51,U51&amp;V51&amp;W51&amp;X51&amp;Y51&amp;Z51&amp;AA51)))</f>
        <v/>
      </c>
    </row>
    <row r="8" spans="1:28" ht="13.5" customHeight="1">
      <c r="H8" s="225"/>
      <c r="I8" s="218"/>
      <c r="J8" s="227"/>
    </row>
    <row r="9" spans="1:28" ht="13.5" customHeight="1">
      <c r="A9" s="228"/>
      <c r="B9" s="229"/>
      <c r="C9" s="230"/>
      <c r="D9" s="231"/>
      <c r="E9" s="230"/>
      <c r="F9" s="232"/>
      <c r="G9" s="230"/>
      <c r="H9" s="233"/>
      <c r="I9" s="230"/>
      <c r="J9" s="234"/>
    </row>
    <row r="10" spans="1:28" ht="7" customHeight="1">
      <c r="A10" s="203"/>
      <c r="B10" s="204"/>
      <c r="C10" s="205"/>
      <c r="D10" s="206"/>
      <c r="E10" s="205"/>
      <c r="F10" s="207"/>
      <c r="G10" s="205"/>
      <c r="H10" s="208"/>
      <c r="I10" s="205"/>
      <c r="J10" s="209"/>
    </row>
    <row r="11" spans="1:28" s="211" customFormat="1" ht="15" customHeight="1">
      <c r="B11" s="223"/>
      <c r="C11" s="210"/>
      <c r="D11" s="218"/>
      <c r="E11" s="210"/>
      <c r="F11" s="214"/>
      <c r="G11" s="210"/>
      <c r="H11" s="215"/>
      <c r="I11" s="210"/>
      <c r="J11" s="235"/>
      <c r="L11" s="53"/>
      <c r="M11" s="53"/>
      <c r="N11" s="53"/>
      <c r="O11" s="53"/>
      <c r="P11" s="53"/>
      <c r="Q11" s="53"/>
      <c r="R11" s="53"/>
      <c r="S11" s="53"/>
      <c r="T11" s="53"/>
      <c r="U11" s="53"/>
      <c r="V11" s="53"/>
      <c r="W11" s="53"/>
      <c r="X11" s="53"/>
      <c r="Y11" s="53"/>
      <c r="Z11" s="53"/>
      <c r="AA11" s="53"/>
      <c r="AB11" s="53"/>
    </row>
    <row r="12" spans="1:28" s="211" customFormat="1" ht="15" customHeight="1">
      <c r="B12" s="223"/>
      <c r="C12" s="210"/>
      <c r="D12" s="218"/>
      <c r="E12" s="210"/>
      <c r="F12" s="214"/>
      <c r="G12" s="210"/>
      <c r="H12" s="215"/>
      <c r="I12" s="210"/>
      <c r="J12" s="235"/>
      <c r="L12" s="53"/>
      <c r="M12" s="53"/>
      <c r="N12" s="53"/>
      <c r="O12" s="53"/>
      <c r="P12" s="53"/>
      <c r="Q12" s="53"/>
      <c r="R12" s="53"/>
      <c r="S12" s="53"/>
      <c r="T12" s="53"/>
      <c r="U12" s="53"/>
      <c r="V12" s="53"/>
      <c r="W12" s="53"/>
      <c r="X12" s="53"/>
      <c r="Y12" s="53"/>
      <c r="Z12" s="53"/>
      <c r="AA12" s="53"/>
      <c r="AB12" s="53"/>
    </row>
    <row r="13" spans="1:28" s="211" customFormat="1" ht="15" customHeight="1">
      <c r="A13" s="239" t="s">
        <v>834</v>
      </c>
      <c r="B13" s="223"/>
      <c r="C13" s="210"/>
      <c r="D13" s="218"/>
      <c r="E13" s="210"/>
      <c r="F13" s="214"/>
      <c r="G13" s="210"/>
      <c r="H13" s="215"/>
      <c r="I13" s="210"/>
      <c r="J13" s="235"/>
      <c r="L13" s="53"/>
      <c r="M13" s="53"/>
      <c r="N13" s="53"/>
      <c r="O13" s="53"/>
      <c r="P13" s="53"/>
      <c r="Q13" s="53"/>
      <c r="R13" s="53"/>
      <c r="S13" s="53"/>
      <c r="T13" s="53"/>
      <c r="U13" s="53"/>
      <c r="V13" s="53"/>
      <c r="W13" s="53"/>
      <c r="X13" s="53"/>
      <c r="Y13" s="53"/>
      <c r="Z13" s="53"/>
      <c r="AA13" s="53"/>
      <c r="AB13" s="53"/>
    </row>
    <row r="14" spans="1:28" s="211" customFormat="1" ht="15" customHeight="1">
      <c r="B14" s="223"/>
      <c r="C14" s="210"/>
      <c r="D14" s="218"/>
      <c r="E14" s="210"/>
      <c r="F14" s="214"/>
      <c r="G14" s="210"/>
      <c r="H14" s="215"/>
      <c r="I14" s="210"/>
      <c r="J14" s="235"/>
      <c r="L14" s="53"/>
      <c r="M14" s="53"/>
      <c r="N14" s="53"/>
      <c r="O14" s="53"/>
      <c r="P14" s="53"/>
      <c r="Q14" s="53"/>
      <c r="R14" s="53"/>
      <c r="S14" s="53"/>
      <c r="T14" s="53"/>
      <c r="U14" s="53"/>
      <c r="V14" s="53"/>
      <c r="W14" s="53"/>
      <c r="X14" s="53"/>
      <c r="Y14" s="53"/>
      <c r="Z14" s="53"/>
      <c r="AA14" s="53"/>
      <c r="AB14" s="53"/>
    </row>
    <row r="15" spans="1:28" ht="7" customHeight="1">
      <c r="A15" s="203"/>
      <c r="B15" s="204"/>
      <c r="C15" s="205"/>
      <c r="D15" s="206"/>
      <c r="E15" s="205"/>
      <c r="F15" s="207"/>
      <c r="G15" s="205"/>
      <c r="H15" s="208"/>
      <c r="I15" s="205"/>
      <c r="J15" s="209"/>
    </row>
    <row r="16" spans="1:28" ht="19" customHeight="1">
      <c r="A16" s="211" t="s">
        <v>828</v>
      </c>
      <c r="B16" s="212" t="str">
        <f>IF(入力フォーム!B18="",IF('入力フォーム （小学生BFS）'!B9="","",'入力フォーム （小学生BFS）'!B9),入力フォーム!B18)</f>
        <v/>
      </c>
      <c r="C16" s="213"/>
      <c r="D16" s="213"/>
      <c r="E16" s="213"/>
      <c r="F16" s="213"/>
      <c r="G16" s="214"/>
      <c r="H16" s="215" t="s">
        <v>829</v>
      </c>
      <c r="J16" s="216" t="str">
        <f>IF(M48="","",IF(LEN(M48)-LEN((SUBSTITUTE(M48,"　",)))=1,IF(N48&gt;=7,M48,U48&amp;V48&amp;W48&amp;X48&amp;Y48&amp;Z48&amp;AA48),M48))</f>
        <v/>
      </c>
    </row>
    <row r="17" spans="1:28" ht="19" customHeight="1">
      <c r="A17" s="593" t="s">
        <v>830</v>
      </c>
      <c r="B17" s="593"/>
      <c r="C17" s="217" t="str">
        <f>IF(入力フォーム!B36="","（"&amp;'入力フォーム （小学生BFS）'!B26&amp;"名)","（"&amp;入力フォーム!B36&amp;"名)")</f>
        <v>（0名)</v>
      </c>
      <c r="D17" s="218" t="s">
        <v>832</v>
      </c>
      <c r="F17" s="219" t="str">
        <f>IF(入力フォーム!C50="",IF('入力フォーム （小学生BFS）'!C35="","",'入力フォーム （小学生BFS）'!C35),入力フォーム!C50)</f>
        <v/>
      </c>
      <c r="G17" s="224"/>
      <c r="H17" s="224"/>
      <c r="I17" s="224"/>
      <c r="J17" s="224"/>
    </row>
    <row r="18" spans="1:28" ht="13.5" customHeight="1">
      <c r="D18" s="210"/>
      <c r="F18" s="210"/>
      <c r="H18" s="225" t="s">
        <v>833</v>
      </c>
      <c r="I18" s="218"/>
      <c r="J18" s="226" t="str">
        <f>IF(M50="","",IF(N50=L50,M50,IF(N50&gt;=7,M50,U50&amp;V50&amp;W50&amp;X50&amp;Y50&amp;Z50&amp;AA50)))</f>
        <v/>
      </c>
    </row>
    <row r="19" spans="1:28" ht="13.5" customHeight="1">
      <c r="H19" s="225" t="str">
        <f>IF(M51="","","編曲")</f>
        <v/>
      </c>
      <c r="I19" s="218"/>
      <c r="J19" s="226" t="str">
        <f>IF(M51="","",IF(N51=L51,M51,IF(N51&gt;=7,M51,U51&amp;V51&amp;W51&amp;X51&amp;Y51&amp;Z51&amp;AA51)))</f>
        <v/>
      </c>
    </row>
    <row r="20" spans="1:28" ht="19" customHeight="1">
      <c r="D20" s="218" t="s">
        <v>832</v>
      </c>
      <c r="F20" s="219" t="str">
        <f>IF(入力フォーム!C84="",IF('入力フォーム （小学生BFS）'!C68="","",'入力フォーム （小学生BFS）'!C68),入力フォーム!C84)</f>
        <v/>
      </c>
      <c r="G20" s="224"/>
      <c r="H20" s="224"/>
      <c r="I20" s="224"/>
      <c r="J20" s="224"/>
    </row>
    <row r="21" spans="1:28" ht="13.5" customHeight="1">
      <c r="D21" s="210"/>
      <c r="F21" s="210"/>
      <c r="H21" s="225" t="s">
        <v>833</v>
      </c>
      <c r="I21" s="218"/>
      <c r="J21" s="226" t="str">
        <f>IF(M53="","",IF(N53=L53,M53,IF(N53&gt;=7,M53,U53&amp;V53&amp;W53&amp;X53&amp;Y53&amp;Z53&amp;AA53)))</f>
        <v/>
      </c>
    </row>
    <row r="22" spans="1:28" ht="13.5" customHeight="1">
      <c r="H22" s="225" t="str">
        <f>IF(M54="","","編曲")</f>
        <v/>
      </c>
      <c r="I22" s="218"/>
      <c r="J22" s="226" t="str">
        <f>IF(M54="","",IF(N54=L54,M54,IF(N54&gt;=7,M54,U54&amp;V54&amp;W54&amp;X54&amp;Y54&amp;Z54&amp;AA54)))</f>
        <v/>
      </c>
    </row>
    <row r="23" spans="1:28" ht="13.5" customHeight="1">
      <c r="H23" s="225"/>
      <c r="I23" s="218"/>
      <c r="J23" s="227"/>
    </row>
    <row r="24" spans="1:28" ht="13.5" customHeight="1">
      <c r="A24" s="228"/>
      <c r="B24" s="229"/>
      <c r="C24" s="230"/>
      <c r="D24" s="231"/>
      <c r="E24" s="230"/>
      <c r="F24" s="232"/>
      <c r="G24" s="230"/>
      <c r="H24" s="233"/>
      <c r="I24" s="230"/>
      <c r="J24" s="234"/>
    </row>
    <row r="25" spans="1:28" s="211" customFormat="1" ht="15" customHeight="1">
      <c r="B25" s="223"/>
      <c r="C25" s="210"/>
      <c r="D25" s="218"/>
      <c r="E25" s="210"/>
      <c r="F25" s="214"/>
      <c r="G25" s="210"/>
      <c r="H25" s="215"/>
      <c r="I25" s="210"/>
      <c r="J25" s="235"/>
      <c r="L25" s="53"/>
      <c r="M25" s="53"/>
      <c r="N25" s="53"/>
      <c r="O25" s="53"/>
      <c r="P25" s="53"/>
      <c r="Q25" s="53"/>
      <c r="R25" s="53"/>
      <c r="S25" s="53"/>
      <c r="T25" s="53"/>
      <c r="U25" s="53"/>
      <c r="V25" s="53"/>
      <c r="W25" s="53"/>
      <c r="X25" s="53"/>
      <c r="Y25" s="53"/>
      <c r="Z25" s="53"/>
      <c r="AA25" s="53"/>
      <c r="AB25" s="53"/>
    </row>
    <row r="26" spans="1:28" s="211" customFormat="1" ht="15" customHeight="1">
      <c r="B26" s="223"/>
      <c r="C26" s="210"/>
      <c r="D26" s="218"/>
      <c r="E26" s="210"/>
      <c r="F26" s="214"/>
      <c r="G26" s="210"/>
      <c r="H26" s="215"/>
      <c r="I26" s="210"/>
      <c r="J26" s="235"/>
      <c r="L26" s="53"/>
      <c r="M26" s="53"/>
      <c r="N26" s="53"/>
      <c r="O26" s="53"/>
      <c r="P26" s="53"/>
      <c r="Q26" s="53"/>
      <c r="R26" s="53"/>
      <c r="S26" s="53"/>
      <c r="T26" s="53"/>
      <c r="U26" s="53"/>
      <c r="V26" s="53"/>
      <c r="W26" s="53"/>
      <c r="X26" s="53"/>
      <c r="Y26" s="53"/>
      <c r="Z26" s="53"/>
      <c r="AA26" s="53"/>
      <c r="AB26" s="53"/>
    </row>
    <row r="27" spans="1:28" s="211" customFormat="1" ht="15" customHeight="1">
      <c r="A27" s="239" t="s">
        <v>835</v>
      </c>
      <c r="B27" s="223"/>
      <c r="C27" s="210"/>
      <c r="D27" s="218"/>
      <c r="E27" s="210"/>
      <c r="F27" s="214"/>
      <c r="G27" s="210"/>
      <c r="H27" s="215"/>
      <c r="I27" s="210"/>
      <c r="J27" s="235"/>
      <c r="L27" s="53"/>
      <c r="M27" s="53"/>
      <c r="N27" s="53"/>
      <c r="O27" s="53"/>
      <c r="P27" s="53"/>
      <c r="Q27" s="53"/>
      <c r="R27" s="53"/>
      <c r="S27" s="53"/>
      <c r="T27" s="53"/>
      <c r="U27" s="53"/>
      <c r="V27" s="53"/>
      <c r="W27" s="53"/>
      <c r="X27" s="53"/>
      <c r="Y27" s="53"/>
      <c r="Z27" s="53"/>
      <c r="AA27" s="53"/>
      <c r="AB27" s="53"/>
    </row>
    <row r="28" spans="1:28" s="211" customFormat="1" ht="15" customHeight="1">
      <c r="A28" s="240" t="s">
        <v>838</v>
      </c>
      <c r="B28" s="223"/>
      <c r="C28" s="210"/>
      <c r="D28" s="218"/>
      <c r="E28" s="210"/>
      <c r="F28" s="214"/>
      <c r="G28" s="210"/>
      <c r="H28" s="215"/>
      <c r="I28" s="210"/>
      <c r="J28" s="235"/>
      <c r="L28" s="53"/>
      <c r="M28" s="53"/>
      <c r="N28" s="53"/>
      <c r="O28" s="53"/>
      <c r="P28" s="53"/>
      <c r="Q28" s="53"/>
      <c r="R28" s="53"/>
      <c r="S28" s="53"/>
      <c r="T28" s="53"/>
      <c r="U28" s="53"/>
      <c r="V28" s="53"/>
      <c r="W28" s="53"/>
      <c r="X28" s="53"/>
      <c r="Y28" s="53"/>
      <c r="Z28" s="53"/>
      <c r="AA28" s="53"/>
      <c r="AB28" s="53"/>
    </row>
    <row r="29" spans="1:28" ht="7" customHeight="1">
      <c r="A29" s="203"/>
      <c r="B29" s="204"/>
      <c r="C29" s="205"/>
      <c r="D29" s="206"/>
      <c r="E29" s="205"/>
      <c r="F29" s="207"/>
      <c r="G29" s="205"/>
      <c r="H29" s="208"/>
      <c r="I29" s="205"/>
      <c r="J29" s="209"/>
    </row>
    <row r="30" spans="1:28" ht="19" customHeight="1">
      <c r="A30" s="211" t="s">
        <v>828</v>
      </c>
      <c r="B30" s="212">
        <f>入力フォーム!B18</f>
        <v>0</v>
      </c>
      <c r="C30" s="213"/>
      <c r="D30" s="213"/>
      <c r="E30" s="213"/>
      <c r="F30" s="213"/>
      <c r="G30" s="214"/>
      <c r="H30" s="215" t="s">
        <v>829</v>
      </c>
      <c r="J30" s="216" t="str">
        <f>IF(M48="","",IF(LEN(M48)-LEN((SUBSTITUTE(M48,"　",)))=1,IF(N48&gt;=7,M48,U48&amp;V48&amp;W48&amp;X48&amp;Y48&amp;Z48&amp;AA48),M48))</f>
        <v/>
      </c>
    </row>
    <row r="31" spans="1:28" ht="19" customHeight="1">
      <c r="B31" s="212">
        <f>入力フォーム!B20</f>
        <v>0</v>
      </c>
      <c r="C31" s="213"/>
      <c r="D31" s="213"/>
      <c r="E31" s="213"/>
      <c r="F31" s="213"/>
      <c r="G31" s="214"/>
      <c r="J31" s="216"/>
    </row>
    <row r="32" spans="1:28" ht="19" customHeight="1">
      <c r="A32" s="593" t="s">
        <v>830</v>
      </c>
      <c r="B32" s="593"/>
      <c r="C32" s="217" t="str">
        <f>"（"&amp;入力フォーム!B36&amp;"名)"</f>
        <v>（名)</v>
      </c>
      <c r="D32" s="218" t="s">
        <v>832</v>
      </c>
      <c r="F32" s="219" t="str">
        <f>IF(入力フォーム!C50="","",入力フォーム!C50)</f>
        <v/>
      </c>
      <c r="G32" s="224"/>
      <c r="H32" s="224"/>
      <c r="I32" s="224"/>
      <c r="J32" s="224"/>
    </row>
    <row r="33" spans="1:28" ht="13.5" customHeight="1">
      <c r="D33" s="210"/>
      <c r="F33" s="210"/>
      <c r="H33" s="225" t="s">
        <v>833</v>
      </c>
      <c r="I33" s="218"/>
      <c r="J33" s="226" t="str">
        <f>IF(M50="","",IF(N50=L50,M50,IF(N50&gt;=7,M50,U50&amp;V50&amp;W50&amp;X50&amp;Y50&amp;Z50&amp;AA50)))</f>
        <v/>
      </c>
    </row>
    <row r="34" spans="1:28" ht="13.5" customHeight="1">
      <c r="H34" s="225" t="str">
        <f>IF(M51="","","編曲")</f>
        <v/>
      </c>
      <c r="I34" s="218"/>
      <c r="J34" s="226" t="str">
        <f>IF(M51="","",IF(N51=L51,M51,IF(N51&gt;=7,M51,U51&amp;V51&amp;W51&amp;X51&amp;Y51&amp;Z51&amp;AA51)))</f>
        <v/>
      </c>
    </row>
    <row r="35" spans="1:28" ht="19" customHeight="1">
      <c r="D35" s="218" t="s">
        <v>832</v>
      </c>
      <c r="F35" s="219" t="str">
        <f>IF(入力フォーム!C84="","",入力フォーム!C84)</f>
        <v/>
      </c>
      <c r="G35" s="224"/>
      <c r="H35" s="224"/>
      <c r="I35" s="224"/>
      <c r="J35" s="224"/>
    </row>
    <row r="36" spans="1:28" ht="13.5" customHeight="1">
      <c r="D36" s="210"/>
      <c r="F36" s="210"/>
      <c r="H36" s="225" t="s">
        <v>833</v>
      </c>
      <c r="I36" s="218"/>
      <c r="J36" s="226" t="str">
        <f>IF(M53="","",IF(N53=L53,M53,IF(N53&gt;=7,M53,U53&amp;V53&amp;W53&amp;X53&amp;Y53&amp;Z53&amp;AA53)))</f>
        <v/>
      </c>
    </row>
    <row r="37" spans="1:28" ht="13.5" customHeight="1">
      <c r="H37" s="225" t="str">
        <f>IF(M54="","","編曲")</f>
        <v/>
      </c>
      <c r="I37" s="218"/>
      <c r="J37" s="226" t="str">
        <f>IF(M54="","",IF(N54=L54,M54,IF(N54&gt;=7,M54,U54&amp;V54&amp;W54&amp;X54&amp;Y54&amp;Z54&amp;AA54)))</f>
        <v/>
      </c>
    </row>
    <row r="38" spans="1:28" ht="13.5" customHeight="1">
      <c r="D38" s="210"/>
      <c r="F38" s="210"/>
      <c r="H38" s="210"/>
      <c r="J38" s="210"/>
    </row>
    <row r="39" spans="1:28" ht="13.5" customHeight="1">
      <c r="H39" s="225"/>
      <c r="I39" s="218"/>
      <c r="J39" s="227"/>
    </row>
    <row r="40" spans="1:28" ht="13.5" customHeight="1">
      <c r="A40" s="228"/>
      <c r="B40" s="229"/>
      <c r="C40" s="230"/>
      <c r="D40" s="231"/>
      <c r="E40" s="230"/>
      <c r="F40" s="232"/>
      <c r="G40" s="230"/>
      <c r="H40" s="233"/>
      <c r="I40" s="230"/>
      <c r="J40" s="234"/>
    </row>
    <row r="41" spans="1:28" s="211" customFormat="1" ht="15" customHeight="1">
      <c r="B41" s="223"/>
      <c r="C41" s="210"/>
      <c r="D41" s="218"/>
      <c r="E41" s="210"/>
      <c r="F41" s="214"/>
      <c r="G41" s="210"/>
      <c r="H41" s="215"/>
      <c r="I41" s="210"/>
      <c r="J41" s="235"/>
      <c r="L41" s="53"/>
      <c r="M41" s="53"/>
      <c r="N41" s="53"/>
      <c r="O41" s="53"/>
      <c r="P41" s="53"/>
      <c r="Q41" s="53"/>
      <c r="R41" s="53"/>
      <c r="S41" s="53"/>
      <c r="T41" s="53"/>
      <c r="U41" s="53"/>
      <c r="V41" s="53"/>
      <c r="W41" s="53"/>
      <c r="X41" s="53"/>
      <c r="Y41" s="53"/>
      <c r="Z41" s="53"/>
      <c r="AA41" s="53"/>
      <c r="AB41" s="53"/>
    </row>
    <row r="42" spans="1:28" s="211" customFormat="1" ht="15" customHeight="1">
      <c r="B42" s="223"/>
      <c r="C42" s="210"/>
      <c r="D42" s="218"/>
      <c r="E42" s="210"/>
      <c r="F42" s="214"/>
      <c r="G42" s="210"/>
      <c r="H42" s="215"/>
      <c r="I42" s="210"/>
      <c r="J42" s="235"/>
      <c r="L42" s="53"/>
      <c r="M42" s="53"/>
      <c r="N42" s="53"/>
      <c r="O42" s="53"/>
      <c r="P42" s="53"/>
      <c r="Q42" s="53"/>
      <c r="R42" s="53"/>
      <c r="S42" s="53"/>
      <c r="T42" s="53"/>
      <c r="U42" s="53"/>
      <c r="V42" s="53"/>
      <c r="W42" s="53"/>
      <c r="X42" s="53"/>
      <c r="Y42" s="53"/>
      <c r="Z42" s="53"/>
      <c r="AA42" s="53"/>
      <c r="AB42" s="53"/>
    </row>
    <row r="43" spans="1:28" s="211" customFormat="1" ht="15" customHeight="1">
      <c r="B43" s="223"/>
      <c r="C43" s="210"/>
      <c r="D43" s="218"/>
      <c r="E43" s="210"/>
      <c r="F43" s="214"/>
      <c r="G43" s="210"/>
      <c r="H43" s="215"/>
      <c r="I43" s="210"/>
      <c r="J43" s="235"/>
      <c r="L43" s="53"/>
      <c r="M43" s="53"/>
      <c r="N43" s="53"/>
      <c r="O43" s="53"/>
      <c r="P43" s="53"/>
      <c r="Q43" s="53"/>
      <c r="R43" s="53"/>
      <c r="S43" s="53"/>
      <c r="T43" s="53"/>
      <c r="U43" s="53"/>
      <c r="V43" s="53"/>
      <c r="W43" s="53"/>
      <c r="X43" s="53"/>
      <c r="Y43" s="53"/>
      <c r="Z43" s="53"/>
      <c r="AA43" s="53"/>
      <c r="AB43" s="53"/>
    </row>
    <row r="44" spans="1:28" s="211" customFormat="1" ht="15" customHeight="1">
      <c r="B44" s="223"/>
      <c r="C44" s="210"/>
      <c r="D44" s="218"/>
      <c r="E44" s="210"/>
      <c r="F44" s="214"/>
      <c r="G44" s="210"/>
      <c r="H44" s="215"/>
      <c r="I44" s="210"/>
      <c r="J44" s="235"/>
      <c r="L44" s="53"/>
      <c r="M44" s="53"/>
      <c r="N44" s="53"/>
      <c r="O44" s="53"/>
      <c r="P44" s="53"/>
      <c r="Q44" s="53"/>
      <c r="R44" s="53"/>
      <c r="S44" s="53"/>
      <c r="T44" s="53"/>
      <c r="U44" s="53"/>
      <c r="V44" s="53"/>
      <c r="W44" s="53"/>
      <c r="X44" s="53"/>
      <c r="Y44" s="53"/>
      <c r="Z44" s="53"/>
      <c r="AA44" s="53"/>
      <c r="AB44" s="53"/>
    </row>
    <row r="45" spans="1:28" s="211" customFormat="1" ht="15" customHeight="1">
      <c r="B45" s="223"/>
      <c r="C45" s="210"/>
      <c r="D45" s="218"/>
      <c r="E45" s="210"/>
      <c r="F45" s="214"/>
      <c r="G45" s="210"/>
      <c r="H45" s="215"/>
      <c r="I45" s="210"/>
      <c r="J45" s="235"/>
      <c r="L45" s="53"/>
      <c r="M45" s="53"/>
      <c r="N45" s="53"/>
      <c r="O45" s="53"/>
      <c r="P45" s="53"/>
      <c r="Q45" s="53"/>
      <c r="R45" s="53"/>
      <c r="S45" s="53"/>
      <c r="T45" s="53"/>
      <c r="U45" s="53"/>
      <c r="V45" s="53"/>
      <c r="W45" s="53"/>
      <c r="X45" s="53"/>
      <c r="Y45" s="53"/>
      <c r="Z45" s="53"/>
      <c r="AA45" s="53"/>
      <c r="AB45" s="53"/>
    </row>
    <row r="46" spans="1:28" s="211" customFormat="1" ht="15" customHeight="1">
      <c r="B46" s="223"/>
      <c r="C46" s="210"/>
      <c r="D46" s="218"/>
      <c r="E46" s="210"/>
      <c r="F46" s="214"/>
      <c r="G46" s="210"/>
      <c r="H46" s="215"/>
      <c r="I46" s="210"/>
      <c r="J46" s="235"/>
      <c r="L46" s="53"/>
      <c r="M46" s="53"/>
      <c r="N46" s="53"/>
      <c r="O46" s="53"/>
      <c r="P46" s="53"/>
      <c r="Q46" s="53"/>
      <c r="R46" s="53"/>
      <c r="S46" s="53"/>
      <c r="T46" s="53"/>
      <c r="U46" s="53"/>
      <c r="V46" s="53"/>
      <c r="W46" s="53"/>
      <c r="X46" s="53"/>
      <c r="Y46" s="53"/>
      <c r="Z46" s="53"/>
      <c r="AA46" s="53"/>
      <c r="AB46" s="53"/>
    </row>
    <row r="47" spans="1:28" s="211" customFormat="1" ht="15" customHeight="1">
      <c r="B47" s="223"/>
      <c r="C47" s="210"/>
      <c r="D47" s="218"/>
      <c r="E47" s="210"/>
      <c r="F47" s="214"/>
      <c r="G47" s="210"/>
      <c r="H47" s="215"/>
      <c r="I47" s="210"/>
      <c r="J47" s="235"/>
      <c r="L47" s="53"/>
      <c r="M47" s="53"/>
      <c r="N47" s="53"/>
      <c r="O47" s="53"/>
      <c r="P47" s="53"/>
      <c r="Q47" s="53"/>
      <c r="R47" s="53"/>
      <c r="S47" s="53"/>
      <c r="T47" s="53"/>
      <c r="U47" s="53"/>
      <c r="V47" s="53"/>
      <c r="W47" s="53"/>
      <c r="X47" s="53"/>
      <c r="Y47" s="53"/>
      <c r="Z47" s="53"/>
      <c r="AA47" s="53"/>
      <c r="AB47" s="53"/>
    </row>
    <row r="48" spans="1:28" s="211" customFormat="1" ht="15" customHeight="1">
      <c r="B48" s="223"/>
      <c r="C48" s="210"/>
      <c r="D48" s="218"/>
      <c r="E48" s="210"/>
      <c r="F48" s="214"/>
      <c r="G48" s="210"/>
      <c r="H48" s="215"/>
      <c r="I48" s="210"/>
      <c r="J48" s="235"/>
      <c r="L48" s="241">
        <v>1</v>
      </c>
      <c r="M48" s="241" t="str">
        <f>IF(入力フォーム!B28="",IF('入力フォーム （小学生BFS）'!B19="","",'入力フォーム （小学生BFS）'!B19),入力フォーム!B28)</f>
        <v/>
      </c>
      <c r="N48" s="241" t="str">
        <f>IF(M48="","",LEN(SUBSTITUTE(M48,"　",)))</f>
        <v/>
      </c>
      <c r="O48" s="241" t="str">
        <f>IF(M48="","",LEFT(M48,FIND("　",M48)-1))</f>
        <v/>
      </c>
      <c r="P48" s="241" t="str">
        <f>IF(M48="","",RIGHT(M48,N48+1-FIND("　",M48)))</f>
        <v/>
      </c>
      <c r="Q48" s="241" t="str">
        <f>IF(M48="","",LEN(O48))</f>
        <v/>
      </c>
      <c r="R48" s="241" t="str">
        <f>IF(N48="","",LEN(P48))</f>
        <v/>
      </c>
      <c r="S48" s="241" t="str">
        <f>IF(M48="","",SUM(Q48:R48))</f>
        <v/>
      </c>
      <c r="T48" s="54"/>
      <c r="U48" s="55" t="str">
        <f>LEFT(O48,1)</f>
        <v/>
      </c>
      <c r="V48" s="55" t="str">
        <f>IF(Q48=1,"　",IF(Q48=2,"　",MID(O48,2,1)))</f>
        <v/>
      </c>
      <c r="W48" s="55" t="str">
        <f>IF(Q48=1,"　",IF(Q48=2,MID(O48,2,1),MID(O48,3,1)))</f>
        <v/>
      </c>
      <c r="X48" s="55" t="s">
        <v>153</v>
      </c>
      <c r="Y48" s="55" t="str">
        <f>IF(R48=1,"　",IF(R48=2,MID(P48,1,1),MID(P48,1,1)))</f>
        <v/>
      </c>
      <c r="Z48" s="55" t="str">
        <f>IF(R48=1,"　",IF(R48=2,"　",MID(P48,2,1)))</f>
        <v/>
      </c>
      <c r="AA48" s="55" t="str">
        <f>IF(R48=1,MID(P48,1,1),IF(R48=2,MID(P48,2,1),MID(P48,3,1)))</f>
        <v/>
      </c>
      <c r="AB48" s="54"/>
    </row>
    <row r="49" spans="2:28" s="211" customFormat="1" ht="15" customHeight="1">
      <c r="B49" s="223"/>
      <c r="C49" s="210"/>
      <c r="D49" s="218"/>
      <c r="E49" s="210"/>
      <c r="F49" s="214"/>
      <c r="G49" s="210"/>
      <c r="H49" s="215"/>
      <c r="I49" s="210"/>
      <c r="J49" s="235"/>
      <c r="L49" s="1"/>
      <c r="M49" s="1"/>
      <c r="N49" s="1"/>
      <c r="O49" s="1"/>
      <c r="P49" s="1"/>
      <c r="Q49" s="1"/>
      <c r="R49" s="1"/>
      <c r="S49" s="1"/>
      <c r="T49" s="1"/>
      <c r="U49" s="1"/>
      <c r="V49" s="1"/>
      <c r="W49" s="1"/>
      <c r="X49" s="1"/>
      <c r="Y49" s="1"/>
      <c r="Z49" s="1"/>
      <c r="AA49" s="1"/>
      <c r="AB49" s="1"/>
    </row>
    <row r="50" spans="2:28" s="211" customFormat="1" ht="15" customHeight="1">
      <c r="B50" s="223"/>
      <c r="C50" s="210"/>
      <c r="D50" s="218"/>
      <c r="E50" s="210"/>
      <c r="F50" s="214"/>
      <c r="G50" s="210"/>
      <c r="H50" s="215"/>
      <c r="I50" s="210"/>
      <c r="J50" s="235"/>
      <c r="L50" s="241">
        <f>LEN(M50)</f>
        <v>0</v>
      </c>
      <c r="M50" s="241" t="str">
        <f>IF(入力フォーム!C69="",IF('入力フォーム （小学生BFS）'!C54="","",'入力フォーム （小学生BFS）'!C54),入力フォーム!C69)</f>
        <v/>
      </c>
      <c r="N50" s="241" t="str">
        <f>IF(M50="","",LEN(SUBSTITUTE(M50,"　",)))</f>
        <v/>
      </c>
      <c r="O50" s="241" t="str">
        <f>IF(M50="","",LEFT(M50,FIND("　",M50)-1))</f>
        <v/>
      </c>
      <c r="P50" s="241" t="str">
        <f>IF(M50="","",RIGHT(M50,N50+1-FIND("　",M50)))</f>
        <v/>
      </c>
      <c r="Q50" s="241" t="str">
        <f>IF(M50="","",LEN(O50))</f>
        <v/>
      </c>
      <c r="R50" s="241" t="str">
        <f>IF(N50="","",LEN(P50))</f>
        <v/>
      </c>
      <c r="S50" s="241" t="str">
        <f>IF(M50="","",SUM(Q50:R50))</f>
        <v/>
      </c>
      <c r="T50" s="54"/>
      <c r="U50" s="55" t="str">
        <f>LEFT(O50,1)</f>
        <v/>
      </c>
      <c r="V50" s="55" t="str">
        <f>IF(Q50=1,"　",IF(Q50=2,"　",MID(O50,2,1)))</f>
        <v/>
      </c>
      <c r="W50" s="55" t="str">
        <f>IF(Q50=1,"　",IF(Q50=2,MID(O50,2,1),MID(O50,3,1)))</f>
        <v/>
      </c>
      <c r="X50" s="55" t="s">
        <v>153</v>
      </c>
      <c r="Y50" s="55" t="str">
        <f>IF(R50=1,"　",IF(R50=2,MID(P50,1,1),MID(P50,1,1)))</f>
        <v/>
      </c>
      <c r="Z50" s="55" t="str">
        <f>IF(R50=1,"　",IF(R50=2,"　",MID(P50,2,1)))</f>
        <v/>
      </c>
      <c r="AA50" s="55" t="str">
        <f>IF(R50=1,MID(P50,1,1),IF(R50=2,MID(P50,2,1),MID(P50,3,1)))</f>
        <v/>
      </c>
      <c r="AB50" s="54"/>
    </row>
    <row r="51" spans="2:28" s="211" customFormat="1" ht="15" customHeight="1">
      <c r="B51" s="223"/>
      <c r="C51" s="210"/>
      <c r="D51" s="218"/>
      <c r="E51" s="210"/>
      <c r="F51" s="214"/>
      <c r="G51" s="210"/>
      <c r="H51" s="215"/>
      <c r="I51" s="210"/>
      <c r="J51" s="235"/>
      <c r="L51" s="241">
        <f>LEN(M51)</f>
        <v>0</v>
      </c>
      <c r="M51" s="241" t="str">
        <f>IF(入力フォーム!C71="",IF('入力フォーム （小学生BFS）'!C56="","",'入力フォーム （小学生BFS）'!C56),入力フォーム!C71)</f>
        <v/>
      </c>
      <c r="N51" s="241" t="str">
        <f>IF(M51="","",LEN(SUBSTITUTE(M51,"　",)))</f>
        <v/>
      </c>
      <c r="O51" s="241" t="str">
        <f>IF(M51="","",LEFT(M51,FIND("　",M51)-1))</f>
        <v/>
      </c>
      <c r="P51" s="241" t="str">
        <f>IF(M51="","",RIGHT(M51,N51+1-FIND("　",M51)))</f>
        <v/>
      </c>
      <c r="Q51" s="241" t="str">
        <f>IF(M51="","",LEN(O51))</f>
        <v/>
      </c>
      <c r="R51" s="241" t="str">
        <f>IF(N51="","",LEN(P51))</f>
        <v/>
      </c>
      <c r="S51" s="241" t="str">
        <f>IF(M51="","",SUM(Q51:R51))</f>
        <v/>
      </c>
      <c r="T51" s="54"/>
      <c r="U51" s="55" t="str">
        <f>LEFT(O51,1)</f>
        <v/>
      </c>
      <c r="V51" s="55" t="str">
        <f>IF(Q51=1,"　",IF(Q51=2,"　",MID(O51,2,1)))</f>
        <v/>
      </c>
      <c r="W51" s="55" t="str">
        <f>IF(Q51=1,"　",IF(Q51=2,MID(O51,2,1),MID(O51,3,1)))</f>
        <v/>
      </c>
      <c r="X51" s="55" t="s">
        <v>153</v>
      </c>
      <c r="Y51" s="55" t="str">
        <f>IF(R51=1,"　",IF(R51=2,MID(P51,1,1),MID(P51,1,1)))</f>
        <v/>
      </c>
      <c r="Z51" s="55" t="str">
        <f>IF(R51=1,"　",IF(R51=2,"　",MID(P51,2,1)))</f>
        <v/>
      </c>
      <c r="AA51" s="55" t="str">
        <f>IF(R51=1,MID(P51,1,1),IF(R51=2,MID(P51,2,1),MID(P51,3,1)))</f>
        <v/>
      </c>
      <c r="AB51" s="54"/>
    </row>
    <row r="52" spans="2:28" s="211" customFormat="1" ht="15" customHeight="1">
      <c r="B52" s="223"/>
      <c r="C52" s="210"/>
      <c r="D52" s="218"/>
      <c r="E52" s="210"/>
      <c r="F52" s="214"/>
      <c r="G52" s="210"/>
      <c r="H52" s="215"/>
      <c r="I52" s="210"/>
      <c r="J52" s="235"/>
      <c r="L52" s="54"/>
      <c r="M52" s="54"/>
      <c r="N52" s="54" t="str">
        <f t="shared" ref="N52:N55" si="0">IF(M52="","",LEN(SUBSTITUTE(M52,"　",)))</f>
        <v/>
      </c>
      <c r="O52" s="54"/>
      <c r="P52" s="54"/>
      <c r="Q52" s="54"/>
      <c r="R52" s="54"/>
      <c r="S52" s="54"/>
      <c r="T52" s="54"/>
      <c r="U52" s="54"/>
      <c r="V52" s="54"/>
      <c r="W52" s="54"/>
      <c r="X52" s="54"/>
      <c r="Y52" s="54"/>
      <c r="Z52" s="54"/>
      <c r="AA52" s="54"/>
      <c r="AB52" s="54"/>
    </row>
    <row r="53" spans="2:28" s="211" customFormat="1" ht="15" customHeight="1">
      <c r="B53" s="223"/>
      <c r="C53" s="210"/>
      <c r="D53" s="218"/>
      <c r="E53" s="210"/>
      <c r="F53" s="214"/>
      <c r="G53" s="210"/>
      <c r="H53" s="215"/>
      <c r="I53" s="210"/>
      <c r="J53" s="235"/>
      <c r="L53" s="241">
        <f>LEN(M53)</f>
        <v>0</v>
      </c>
      <c r="M53" s="241" t="str">
        <f>IF(入力フォーム!C104="",IF('入力フォーム （小学生BFS）'!C87="","",'入力フォーム （小学生BFS）'!C87),入力フォーム!C104)</f>
        <v/>
      </c>
      <c r="N53" s="241" t="str">
        <f>IF(M53="","",LEN(SUBSTITUTE(M53,"　",)))</f>
        <v/>
      </c>
      <c r="O53" s="241" t="str">
        <f>IF(M53="","",LEFT(M53,FIND("　",M53)-1))</f>
        <v/>
      </c>
      <c r="P53" s="241" t="str">
        <f>IF(M53="","",RIGHT(M53,N53+1-FIND("　",M53)))</f>
        <v/>
      </c>
      <c r="Q53" s="241" t="str">
        <f t="shared" ref="Q53:R53" si="1">IF(M53="","",LEN(O53))</f>
        <v/>
      </c>
      <c r="R53" s="241" t="str">
        <f t="shared" si="1"/>
        <v/>
      </c>
      <c r="S53" s="241" t="str">
        <f>IF(M53="","",SUM(Q53:R53))</f>
        <v/>
      </c>
      <c r="T53" s="54"/>
      <c r="U53" s="55" t="str">
        <f>LEFT(O53,1)</f>
        <v/>
      </c>
      <c r="V53" s="55" t="str">
        <f>IF(Q53=1,"　",IF(Q53=2,"　",MID(O53,2,1)))</f>
        <v/>
      </c>
      <c r="W53" s="55" t="str">
        <f>IF(Q53=1,"　",IF(Q53=2,MID(O53,2,1),MID(O53,3,1)))</f>
        <v/>
      </c>
      <c r="X53" s="55" t="s">
        <v>153</v>
      </c>
      <c r="Y53" s="55" t="str">
        <f>IF(R53=1,"　",IF(R53=2,MID(P53,1,1),MID(P53,1,1)))</f>
        <v/>
      </c>
      <c r="Z53" s="55" t="str">
        <f>IF(R53=1,"　",IF(R53=2,"　",MID(P53,2,1)))</f>
        <v/>
      </c>
      <c r="AA53" s="55" t="str">
        <f>IF(R53=1,MID(P53,1,1),IF(R53=2,MID(P53,2,1),MID(P53,3,1)))</f>
        <v/>
      </c>
      <c r="AB53" s="54"/>
    </row>
    <row r="54" spans="2:28" s="211" customFormat="1" ht="15" customHeight="1">
      <c r="B54" s="223"/>
      <c r="C54" s="210"/>
      <c r="D54" s="218"/>
      <c r="E54" s="210"/>
      <c r="F54" s="214"/>
      <c r="G54" s="210"/>
      <c r="H54" s="215"/>
      <c r="I54" s="210"/>
      <c r="J54" s="235"/>
      <c r="L54" s="241">
        <f>LEN(M54)</f>
        <v>0</v>
      </c>
      <c r="M54" s="241" t="str">
        <f>IF(入力フォーム!C106="",IF('入力フォーム （小学生BFS）'!C89="","",'入力フォーム （小学生BFS）'!C89),入力フォーム!C106)</f>
        <v/>
      </c>
      <c r="N54" s="241" t="str">
        <f>IF(M54="","",LEN(SUBSTITUTE(M54,"　",)))</f>
        <v/>
      </c>
      <c r="O54" s="241" t="str">
        <f>IF(M54="","",LEFT(M54,FIND("　",M54)-1))</f>
        <v/>
      </c>
      <c r="P54" s="241" t="str">
        <f>IF(M54="","",RIGHT(M54,N54+1-FIND("　",M54)))</f>
        <v/>
      </c>
      <c r="Q54" s="241" t="str">
        <f>IF(M54="","",LEN(O54))</f>
        <v/>
      </c>
      <c r="R54" s="241" t="str">
        <f>IF(N54="","",LEN(P54))</f>
        <v/>
      </c>
      <c r="S54" s="241" t="str">
        <f>IF(M54="","",SUM(Q54:R54))</f>
        <v/>
      </c>
      <c r="T54" s="54"/>
      <c r="U54" s="55" t="str">
        <f>LEFT(O54,1)</f>
        <v/>
      </c>
      <c r="V54" s="55" t="str">
        <f>IF(Q54=1,"　",IF(Q54=2,"　",MID(O54,2,1)))</f>
        <v/>
      </c>
      <c r="W54" s="55" t="str">
        <f>IF(Q54=1,"　",IF(Q54=2,MID(O54,2,1),MID(O54,3,1)))</f>
        <v/>
      </c>
      <c r="X54" s="55" t="s">
        <v>153</v>
      </c>
      <c r="Y54" s="55" t="str">
        <f>IF(R54=1,"　",IF(R54=2,MID(P54,1,1),MID(P54,1,1)))</f>
        <v/>
      </c>
      <c r="Z54" s="55" t="str">
        <f>IF(R54=1,"　",IF(R54=2,"　",MID(P54,2,1)))</f>
        <v/>
      </c>
      <c r="AA54" s="55" t="str">
        <f>IF(R54=1,MID(P54,1,1),IF(R54=2,MID(P54,2,1),MID(P54,3,1)))</f>
        <v/>
      </c>
      <c r="AB54" s="54"/>
    </row>
    <row r="55" spans="2:28" s="211" customFormat="1" ht="15" customHeight="1">
      <c r="B55" s="223"/>
      <c r="C55" s="210"/>
      <c r="D55" s="218"/>
      <c r="E55" s="210"/>
      <c r="F55" s="214"/>
      <c r="G55" s="210"/>
      <c r="H55" s="215"/>
      <c r="I55" s="210"/>
      <c r="J55" s="235"/>
      <c r="L55" s="54"/>
      <c r="M55" s="54" t="str">
        <f>IF(入力フォーム!X82="","",入力フォーム!X82)</f>
        <v/>
      </c>
      <c r="N55" s="54" t="str">
        <f t="shared" si="0"/>
        <v/>
      </c>
      <c r="O55" s="54"/>
      <c r="P55" s="54"/>
      <c r="Q55" s="54"/>
      <c r="R55" s="54"/>
      <c r="S55" s="54"/>
      <c r="T55" s="54"/>
      <c r="U55" s="54"/>
      <c r="V55" s="54"/>
      <c r="W55" s="54"/>
      <c r="X55" s="54"/>
      <c r="Y55" s="54"/>
      <c r="Z55" s="54"/>
      <c r="AA55" s="54"/>
      <c r="AB55" s="54"/>
    </row>
    <row r="56" spans="2:28" s="211" customFormat="1" ht="15" customHeight="1">
      <c r="B56" s="223"/>
      <c r="C56" s="210"/>
      <c r="D56" s="218"/>
      <c r="E56" s="210"/>
      <c r="F56" s="214"/>
      <c r="G56" s="210"/>
      <c r="H56" s="215"/>
      <c r="I56" s="210"/>
      <c r="J56" s="235"/>
      <c r="L56" s="54"/>
      <c r="M56" s="54"/>
      <c r="N56" s="54"/>
      <c r="O56" s="54"/>
      <c r="P56" s="54"/>
      <c r="Q56" s="54"/>
      <c r="R56" s="54"/>
      <c r="S56" s="54"/>
      <c r="T56" s="54"/>
      <c r="U56" s="54"/>
      <c r="V56" s="54"/>
      <c r="W56" s="54"/>
      <c r="X56" s="54"/>
      <c r="Y56" s="54"/>
      <c r="Z56" s="54"/>
      <c r="AA56" s="54"/>
      <c r="AB56" s="54"/>
    </row>
    <row r="57" spans="2:28" s="211" customFormat="1" ht="15" customHeight="1">
      <c r="B57" s="223"/>
      <c r="C57" s="210"/>
      <c r="D57" s="218"/>
      <c r="E57" s="210"/>
      <c r="F57" s="214"/>
      <c r="G57" s="210"/>
      <c r="H57" s="215"/>
      <c r="I57" s="210"/>
      <c r="J57" s="235"/>
      <c r="L57" s="53"/>
      <c r="M57" s="53"/>
      <c r="N57" s="53"/>
      <c r="O57" s="53"/>
      <c r="P57" s="53"/>
      <c r="Q57" s="53"/>
      <c r="R57" s="53"/>
      <c r="S57" s="53"/>
      <c r="T57" s="53"/>
      <c r="U57" s="53"/>
      <c r="V57" s="53"/>
      <c r="W57" s="53"/>
      <c r="X57" s="53"/>
      <c r="Y57" s="53"/>
      <c r="Z57" s="53"/>
      <c r="AA57" s="53"/>
      <c r="AB57" s="53"/>
    </row>
    <row r="58" spans="2:28" s="211" customFormat="1" ht="15" customHeight="1">
      <c r="B58" s="223"/>
      <c r="C58" s="210"/>
      <c r="D58" s="218"/>
      <c r="E58" s="210"/>
      <c r="F58" s="214"/>
      <c r="G58" s="210"/>
      <c r="H58" s="215"/>
      <c r="I58" s="210"/>
      <c r="J58" s="235"/>
      <c r="L58" s="53"/>
      <c r="M58" s="53"/>
      <c r="N58" s="53"/>
      <c r="O58" s="53"/>
      <c r="P58" s="53"/>
      <c r="Q58" s="53"/>
      <c r="R58" s="53"/>
      <c r="S58" s="53"/>
      <c r="T58" s="53"/>
      <c r="U58" s="53"/>
      <c r="V58" s="53"/>
      <c r="W58" s="53"/>
      <c r="X58" s="53"/>
      <c r="Y58" s="53"/>
      <c r="Z58" s="53"/>
      <c r="AA58" s="53"/>
      <c r="AB58" s="53"/>
    </row>
    <row r="59" spans="2:28" s="211" customFormat="1" ht="15" customHeight="1">
      <c r="B59" s="223"/>
      <c r="C59" s="210"/>
      <c r="D59" s="218"/>
      <c r="E59" s="210"/>
      <c r="F59" s="214"/>
      <c r="G59" s="210"/>
      <c r="H59" s="215"/>
      <c r="I59" s="210"/>
      <c r="J59" s="235"/>
      <c r="L59" s="54"/>
      <c r="M59" s="54"/>
      <c r="N59" s="54"/>
      <c r="O59" s="54"/>
      <c r="P59" s="53"/>
      <c r="Q59" s="53"/>
      <c r="R59" s="54"/>
      <c r="S59" s="54"/>
      <c r="T59" s="54"/>
      <c r="U59" s="54"/>
      <c r="V59" s="54"/>
      <c r="W59" s="54"/>
      <c r="X59" s="54"/>
      <c r="Y59" s="180"/>
      <c r="Z59" s="54"/>
      <c r="AA59" s="54"/>
      <c r="AB59" s="54"/>
    </row>
    <row r="60" spans="2:28" s="211" customFormat="1" ht="15" customHeight="1">
      <c r="B60" s="223"/>
      <c r="C60" s="210"/>
      <c r="D60" s="218"/>
      <c r="E60" s="210"/>
      <c r="F60" s="214"/>
      <c r="G60" s="210"/>
      <c r="H60" s="215"/>
      <c r="I60" s="210"/>
      <c r="J60" s="235"/>
      <c r="L60" s="53"/>
      <c r="M60" s="54"/>
      <c r="N60" s="54"/>
      <c r="O60" s="54"/>
      <c r="P60" s="53"/>
      <c r="Q60" s="53"/>
      <c r="R60" s="53"/>
      <c r="S60" s="54"/>
      <c r="T60" s="54"/>
      <c r="U60" s="54"/>
      <c r="V60" s="54"/>
      <c r="W60" s="54"/>
      <c r="X60" s="54"/>
      <c r="Y60" s="54"/>
      <c r="Z60" s="180"/>
      <c r="AA60" s="54"/>
      <c r="AB60" s="54"/>
    </row>
    <row r="61" spans="2:28" s="211" customFormat="1" ht="15" customHeight="1">
      <c r="B61" s="223"/>
      <c r="C61" s="210"/>
      <c r="D61" s="218"/>
      <c r="E61" s="210"/>
      <c r="F61" s="214"/>
      <c r="G61" s="210"/>
      <c r="H61" s="215"/>
      <c r="I61" s="210"/>
      <c r="J61" s="235"/>
      <c r="L61" s="53"/>
      <c r="M61" s="54"/>
      <c r="N61" s="54"/>
      <c r="O61" s="54"/>
      <c r="P61" s="53"/>
      <c r="Q61" s="53"/>
      <c r="R61" s="53"/>
      <c r="S61" s="54"/>
      <c r="T61" s="54"/>
      <c r="U61" s="54"/>
      <c r="V61" s="54"/>
      <c r="W61" s="54"/>
      <c r="X61" s="54"/>
      <c r="Y61" s="54"/>
      <c r="Z61" s="180"/>
      <c r="AA61" s="54"/>
      <c r="AB61" s="54"/>
    </row>
    <row r="62" spans="2:28" s="211" customFormat="1" ht="15" customHeight="1">
      <c r="B62" s="223"/>
      <c r="C62" s="210"/>
      <c r="D62" s="218"/>
      <c r="E62" s="210"/>
      <c r="F62" s="214"/>
      <c r="G62" s="210"/>
      <c r="H62" s="215"/>
      <c r="I62" s="210"/>
      <c r="J62" s="235"/>
      <c r="L62" s="53"/>
      <c r="M62" s="54"/>
      <c r="N62" s="54"/>
      <c r="O62" s="54"/>
      <c r="P62" s="53"/>
      <c r="Q62" s="53"/>
      <c r="R62" s="53"/>
      <c r="S62" s="54"/>
      <c r="T62" s="54"/>
      <c r="U62" s="54"/>
      <c r="V62" s="54"/>
      <c r="W62" s="54"/>
      <c r="X62" s="54"/>
      <c r="Y62" s="54"/>
      <c r="Z62" s="180"/>
      <c r="AA62" s="54"/>
      <c r="AB62" s="54"/>
    </row>
    <row r="63" spans="2:28" s="211" customFormat="1" ht="15" customHeight="1">
      <c r="B63" s="223"/>
      <c r="C63" s="210"/>
      <c r="D63" s="218"/>
      <c r="E63" s="210"/>
      <c r="F63" s="214"/>
      <c r="G63" s="210"/>
      <c r="H63" s="215"/>
      <c r="I63" s="210"/>
      <c r="J63" s="235"/>
      <c r="L63" s="53"/>
      <c r="M63" s="54"/>
      <c r="N63" s="54"/>
      <c r="O63" s="54"/>
      <c r="P63" s="53"/>
      <c r="Q63" s="53"/>
      <c r="R63" s="53"/>
      <c r="S63" s="54"/>
      <c r="T63" s="54"/>
      <c r="U63" s="54"/>
      <c r="V63" s="54"/>
      <c r="W63" s="54"/>
      <c r="X63" s="54"/>
      <c r="Y63" s="54"/>
      <c r="Z63" s="180"/>
      <c r="AA63" s="54"/>
      <c r="AB63" s="54"/>
    </row>
    <row r="64" spans="2:28" s="211" customFormat="1" ht="15" customHeight="1">
      <c r="B64" s="223"/>
      <c r="C64" s="210"/>
      <c r="D64" s="218"/>
      <c r="E64" s="210"/>
      <c r="F64" s="214"/>
      <c r="G64" s="210"/>
      <c r="H64" s="215"/>
      <c r="I64" s="210"/>
      <c r="J64" s="235"/>
      <c r="L64" s="53"/>
      <c r="M64" s="54"/>
      <c r="N64" s="54"/>
      <c r="O64" s="54"/>
      <c r="P64" s="53"/>
      <c r="Q64" s="53"/>
      <c r="R64" s="53"/>
      <c r="S64" s="54"/>
      <c r="T64" s="54"/>
      <c r="U64" s="54"/>
      <c r="V64" s="54"/>
      <c r="W64" s="54"/>
      <c r="X64" s="54"/>
      <c r="Y64" s="54"/>
      <c r="Z64" s="180"/>
      <c r="AA64" s="54"/>
      <c r="AB64" s="54"/>
    </row>
    <row r="65" spans="2:28" s="211" customFormat="1" ht="15" customHeight="1">
      <c r="B65" s="223"/>
      <c r="C65" s="210"/>
      <c r="D65" s="218"/>
      <c r="E65" s="210"/>
      <c r="F65" s="214"/>
      <c r="G65" s="210"/>
      <c r="H65" s="215"/>
      <c r="I65" s="210"/>
      <c r="J65" s="235"/>
      <c r="L65" s="53"/>
      <c r="M65" s="54"/>
      <c r="N65" s="54"/>
      <c r="O65" s="54"/>
      <c r="P65" s="53"/>
      <c r="Q65" s="53"/>
      <c r="R65" s="53"/>
      <c r="S65" s="54"/>
      <c r="T65" s="54"/>
      <c r="U65" s="54"/>
      <c r="V65" s="54"/>
      <c r="W65" s="54"/>
      <c r="X65" s="54"/>
      <c r="Y65" s="54"/>
      <c r="Z65" s="180"/>
      <c r="AA65" s="54"/>
      <c r="AB65" s="54"/>
    </row>
    <row r="66" spans="2:28" s="211" customFormat="1" ht="15" customHeight="1">
      <c r="B66" s="223"/>
      <c r="C66" s="210"/>
      <c r="D66" s="218"/>
      <c r="E66" s="210"/>
      <c r="F66" s="214"/>
      <c r="G66" s="210"/>
      <c r="H66" s="215"/>
      <c r="I66" s="210"/>
      <c r="J66" s="235"/>
      <c r="L66" s="53"/>
      <c r="M66" s="54"/>
      <c r="N66" s="54"/>
      <c r="O66" s="54"/>
      <c r="P66" s="53"/>
      <c r="Q66" s="53"/>
      <c r="R66" s="53"/>
      <c r="S66" s="54"/>
      <c r="T66" s="54"/>
      <c r="U66" s="54"/>
      <c r="V66" s="54"/>
      <c r="W66" s="54"/>
      <c r="X66" s="54"/>
      <c r="Y66" s="54"/>
      <c r="Z66" s="180"/>
      <c r="AA66" s="54"/>
      <c r="AB66" s="54"/>
    </row>
    <row r="67" spans="2:28" s="211" customFormat="1" ht="15" customHeight="1">
      <c r="B67" s="223"/>
      <c r="C67" s="210"/>
      <c r="D67" s="218"/>
      <c r="E67" s="210"/>
      <c r="F67" s="214"/>
      <c r="G67" s="210"/>
      <c r="H67" s="215"/>
      <c r="I67" s="210"/>
      <c r="J67" s="235"/>
      <c r="L67" s="53"/>
      <c r="M67" s="53"/>
      <c r="N67" s="53"/>
      <c r="O67" s="53"/>
      <c r="P67" s="53"/>
      <c r="Q67" s="53"/>
      <c r="R67" s="53"/>
      <c r="S67" s="53"/>
      <c r="T67" s="53"/>
      <c r="U67" s="53"/>
      <c r="V67" s="53"/>
      <c r="W67" s="53"/>
      <c r="X67" s="53"/>
      <c r="Y67" s="53"/>
      <c r="Z67" s="53"/>
      <c r="AA67" s="53"/>
      <c r="AB67" s="53"/>
    </row>
    <row r="68" spans="2:28" s="211" customFormat="1" ht="15" customHeight="1">
      <c r="B68" s="223"/>
      <c r="C68" s="210"/>
      <c r="D68" s="218"/>
      <c r="E68" s="210"/>
      <c r="F68" s="214"/>
      <c r="G68" s="210"/>
      <c r="H68" s="215"/>
      <c r="I68" s="210"/>
      <c r="J68" s="235"/>
      <c r="L68" s="53"/>
      <c r="M68" s="53"/>
      <c r="N68" s="53"/>
      <c r="O68" s="53"/>
      <c r="P68" s="53"/>
      <c r="Q68" s="53"/>
      <c r="R68" s="53"/>
      <c r="S68" s="53"/>
      <c r="T68" s="53"/>
      <c r="U68" s="53"/>
      <c r="V68" s="53"/>
      <c r="W68" s="53"/>
      <c r="X68" s="53"/>
      <c r="Y68" s="53"/>
      <c r="Z68" s="53"/>
      <c r="AA68" s="53"/>
      <c r="AB68" s="53"/>
    </row>
    <row r="69" spans="2:28" s="211" customFormat="1" ht="15" customHeight="1">
      <c r="B69" s="223"/>
      <c r="C69" s="210"/>
      <c r="D69" s="218"/>
      <c r="E69" s="210"/>
      <c r="F69" s="214"/>
      <c r="G69" s="210"/>
      <c r="H69" s="215"/>
      <c r="I69" s="210"/>
      <c r="J69" s="235"/>
      <c r="L69" s="53"/>
      <c r="M69" s="53"/>
      <c r="N69" s="53"/>
      <c r="O69" s="53"/>
      <c r="P69" s="53"/>
      <c r="Q69" s="53"/>
      <c r="R69" s="53"/>
      <c r="S69" s="53"/>
      <c r="T69" s="53"/>
      <c r="U69" s="53"/>
      <c r="V69" s="53"/>
      <c r="W69" s="53"/>
      <c r="X69" s="53"/>
      <c r="Y69" s="53"/>
      <c r="Z69" s="53"/>
      <c r="AA69" s="53"/>
      <c r="AB69" s="53"/>
    </row>
    <row r="70" spans="2:28" s="211" customFormat="1" ht="15" customHeight="1">
      <c r="B70" s="223"/>
      <c r="C70" s="210"/>
      <c r="D70" s="218"/>
      <c r="E70" s="210"/>
      <c r="F70" s="214"/>
      <c r="G70" s="210"/>
      <c r="H70" s="215"/>
      <c r="I70" s="210"/>
      <c r="J70" s="235"/>
      <c r="L70" s="53"/>
      <c r="M70" s="53"/>
      <c r="N70" s="53"/>
      <c r="O70" s="53"/>
      <c r="P70" s="53"/>
      <c r="Q70" s="53"/>
      <c r="R70" s="53"/>
      <c r="S70" s="53"/>
      <c r="T70" s="53"/>
      <c r="U70" s="53"/>
      <c r="V70" s="53"/>
      <c r="W70" s="53"/>
      <c r="X70" s="53"/>
      <c r="Y70" s="53"/>
      <c r="Z70" s="53"/>
      <c r="AA70" s="53"/>
      <c r="AB70" s="53"/>
    </row>
    <row r="71" spans="2:28" s="211" customFormat="1" ht="15" customHeight="1">
      <c r="B71" s="223"/>
      <c r="C71" s="210"/>
      <c r="D71" s="218"/>
      <c r="E71" s="210"/>
      <c r="F71" s="214"/>
      <c r="G71" s="210"/>
      <c r="H71" s="215"/>
      <c r="I71" s="210"/>
      <c r="J71" s="235"/>
      <c r="L71" s="53"/>
      <c r="M71" s="53"/>
      <c r="N71" s="53"/>
      <c r="O71" s="53"/>
      <c r="P71" s="53"/>
      <c r="Q71" s="53"/>
      <c r="R71" s="53"/>
      <c r="S71" s="53"/>
      <c r="T71" s="53"/>
      <c r="U71" s="53"/>
      <c r="V71" s="53"/>
      <c r="W71" s="53"/>
      <c r="X71" s="53"/>
      <c r="Y71" s="53"/>
      <c r="Z71" s="53"/>
      <c r="AA71" s="53"/>
      <c r="AB71" s="53"/>
    </row>
    <row r="72" spans="2:28" s="211" customFormat="1" ht="15" customHeight="1">
      <c r="B72" s="223"/>
      <c r="C72" s="210"/>
      <c r="D72" s="218"/>
      <c r="E72" s="210"/>
      <c r="F72" s="214"/>
      <c r="G72" s="210"/>
      <c r="H72" s="215"/>
      <c r="I72" s="210"/>
      <c r="J72" s="235"/>
      <c r="L72" s="53"/>
      <c r="M72" s="53"/>
      <c r="N72" s="53"/>
      <c r="O72" s="53"/>
      <c r="P72" s="53"/>
      <c r="Q72" s="53"/>
      <c r="R72" s="53"/>
      <c r="S72" s="53"/>
      <c r="T72" s="53"/>
      <c r="U72" s="53"/>
      <c r="V72" s="53"/>
      <c r="W72" s="53"/>
      <c r="X72" s="53"/>
      <c r="Y72" s="53"/>
      <c r="Z72" s="53"/>
      <c r="AA72" s="53"/>
      <c r="AB72" s="53"/>
    </row>
    <row r="73" spans="2:28" s="211" customFormat="1" ht="15" customHeight="1">
      <c r="B73" s="223"/>
      <c r="C73" s="210"/>
      <c r="D73" s="218"/>
      <c r="E73" s="210"/>
      <c r="F73" s="214"/>
      <c r="G73" s="210"/>
      <c r="H73" s="215"/>
      <c r="I73" s="210"/>
      <c r="J73" s="235"/>
      <c r="L73" s="53"/>
      <c r="M73" s="53"/>
      <c r="N73" s="53"/>
      <c r="O73" s="53"/>
      <c r="P73" s="53"/>
      <c r="Q73" s="53"/>
      <c r="R73" s="53"/>
      <c r="S73" s="53"/>
      <c r="T73" s="53"/>
      <c r="U73" s="53"/>
      <c r="V73" s="53"/>
      <c r="W73" s="53"/>
      <c r="X73" s="53"/>
      <c r="Y73" s="53"/>
      <c r="Z73" s="53"/>
      <c r="AA73" s="53"/>
      <c r="AB73" s="53"/>
    </row>
    <row r="74" spans="2:28" s="211" customFormat="1" ht="15" customHeight="1">
      <c r="B74" s="223"/>
      <c r="C74" s="210"/>
      <c r="D74" s="218"/>
      <c r="E74" s="210"/>
      <c r="F74" s="214"/>
      <c r="G74" s="210"/>
      <c r="H74" s="215"/>
      <c r="I74" s="210"/>
      <c r="J74" s="235"/>
      <c r="L74" s="53"/>
      <c r="M74" s="53"/>
      <c r="N74" s="53"/>
      <c r="O74" s="53"/>
      <c r="P74" s="53"/>
      <c r="Q74" s="53"/>
      <c r="R74" s="53"/>
      <c r="S74" s="53"/>
      <c r="T74" s="53"/>
      <c r="U74" s="53"/>
      <c r="V74" s="53"/>
      <c r="W74" s="53"/>
      <c r="X74" s="53"/>
      <c r="Y74" s="53"/>
      <c r="Z74" s="53"/>
      <c r="AA74" s="53"/>
      <c r="AB74" s="53"/>
    </row>
    <row r="75" spans="2:28" s="211" customFormat="1" ht="15" customHeight="1">
      <c r="B75" s="223"/>
      <c r="C75" s="210"/>
      <c r="D75" s="218"/>
      <c r="E75" s="210"/>
      <c r="F75" s="214"/>
      <c r="G75" s="210"/>
      <c r="H75" s="215"/>
      <c r="I75" s="210"/>
      <c r="J75" s="235"/>
      <c r="L75" s="53"/>
      <c r="M75" s="53"/>
      <c r="N75" s="53"/>
      <c r="O75" s="53"/>
      <c r="P75" s="53"/>
      <c r="Q75" s="53"/>
      <c r="R75" s="53"/>
      <c r="S75" s="53"/>
      <c r="T75" s="53"/>
      <c r="U75" s="53"/>
      <c r="V75" s="53"/>
      <c r="W75" s="53"/>
      <c r="X75" s="53"/>
      <c r="Y75" s="53"/>
      <c r="Z75" s="53"/>
      <c r="AA75" s="53"/>
      <c r="AB75" s="53"/>
    </row>
    <row r="76" spans="2:28" s="211" customFormat="1" ht="15" customHeight="1">
      <c r="B76" s="223"/>
      <c r="C76" s="210"/>
      <c r="D76" s="218"/>
      <c r="E76" s="210"/>
      <c r="F76" s="214"/>
      <c r="G76" s="210"/>
      <c r="H76" s="215"/>
      <c r="I76" s="210"/>
      <c r="J76" s="235"/>
      <c r="L76" s="53"/>
      <c r="M76" s="53"/>
      <c r="N76" s="53"/>
      <c r="O76" s="53"/>
      <c r="P76" s="53"/>
      <c r="Q76" s="53"/>
      <c r="R76" s="53"/>
      <c r="S76" s="53"/>
      <c r="T76" s="53"/>
      <c r="U76" s="53"/>
      <c r="V76" s="53"/>
      <c r="W76" s="53"/>
      <c r="X76" s="53"/>
      <c r="Y76" s="53"/>
      <c r="Z76" s="53"/>
      <c r="AA76" s="53"/>
      <c r="AB76" s="53"/>
    </row>
    <row r="77" spans="2:28" s="211" customFormat="1" ht="15" customHeight="1">
      <c r="B77" s="223"/>
      <c r="C77" s="210"/>
      <c r="D77" s="218"/>
      <c r="E77" s="210"/>
      <c r="F77" s="214"/>
      <c r="G77" s="210"/>
      <c r="H77" s="215"/>
      <c r="I77" s="210"/>
      <c r="J77" s="235"/>
      <c r="L77" s="53"/>
      <c r="M77" s="53"/>
      <c r="N77" s="53"/>
      <c r="O77" s="53"/>
      <c r="P77" s="53"/>
      <c r="Q77" s="53"/>
      <c r="R77" s="53"/>
      <c r="S77" s="53"/>
      <c r="T77" s="53"/>
      <c r="U77" s="53"/>
      <c r="V77" s="53"/>
      <c r="W77" s="53"/>
      <c r="X77" s="53"/>
      <c r="Y77" s="53"/>
      <c r="Z77" s="53"/>
      <c r="AA77" s="53"/>
      <c r="AB77" s="53"/>
    </row>
    <row r="78" spans="2:28" s="211" customFormat="1" ht="15" customHeight="1">
      <c r="B78" s="223"/>
      <c r="C78" s="210"/>
      <c r="D78" s="218"/>
      <c r="E78" s="210"/>
      <c r="F78" s="214"/>
      <c r="G78" s="210"/>
      <c r="H78" s="215"/>
      <c r="I78" s="210"/>
      <c r="J78" s="235"/>
      <c r="L78" s="53"/>
      <c r="M78" s="53"/>
      <c r="N78" s="53"/>
      <c r="O78" s="53"/>
      <c r="P78" s="53"/>
      <c r="Q78" s="53"/>
      <c r="R78" s="53"/>
      <c r="S78" s="53"/>
      <c r="T78" s="53"/>
      <c r="U78" s="53"/>
      <c r="V78" s="53"/>
      <c r="W78" s="53"/>
      <c r="X78" s="53"/>
      <c r="Y78" s="53"/>
      <c r="Z78" s="53"/>
      <c r="AA78" s="53"/>
      <c r="AB78" s="53"/>
    </row>
    <row r="79" spans="2:28" s="211" customFormat="1" ht="15" customHeight="1">
      <c r="B79" s="223"/>
      <c r="C79" s="210"/>
      <c r="D79" s="218"/>
      <c r="E79" s="210"/>
      <c r="F79" s="214"/>
      <c r="G79" s="210"/>
      <c r="H79" s="215"/>
      <c r="I79" s="210"/>
      <c r="J79" s="235"/>
      <c r="L79" s="53"/>
      <c r="M79" s="53"/>
      <c r="N79" s="53"/>
      <c r="O79" s="53"/>
      <c r="P79" s="53"/>
      <c r="Q79" s="53"/>
      <c r="R79" s="53"/>
      <c r="S79" s="53"/>
      <c r="T79" s="53"/>
      <c r="U79" s="53"/>
      <c r="V79" s="53"/>
      <c r="W79" s="53"/>
      <c r="X79" s="53"/>
      <c r="Y79" s="53"/>
      <c r="Z79" s="53"/>
      <c r="AA79" s="53"/>
      <c r="AB79" s="53"/>
    </row>
    <row r="80" spans="2:28" s="211" customFormat="1" ht="15" customHeight="1">
      <c r="B80" s="223"/>
      <c r="C80" s="210"/>
      <c r="D80" s="218"/>
      <c r="E80" s="210"/>
      <c r="F80" s="214"/>
      <c r="G80" s="210"/>
      <c r="H80" s="215"/>
      <c r="I80" s="210"/>
      <c r="J80" s="235"/>
      <c r="L80" s="53"/>
      <c r="M80" s="53"/>
      <c r="N80" s="53"/>
      <c r="O80" s="53"/>
      <c r="P80" s="53"/>
      <c r="Q80" s="53"/>
      <c r="R80" s="53"/>
      <c r="S80" s="53"/>
      <c r="T80" s="53"/>
      <c r="U80" s="53"/>
      <c r="V80" s="53"/>
      <c r="W80" s="53"/>
      <c r="X80" s="53"/>
      <c r="Y80" s="53"/>
      <c r="Z80" s="53"/>
      <c r="AA80" s="53"/>
      <c r="AB80" s="53"/>
    </row>
    <row r="81" spans="2:28" s="211" customFormat="1" ht="15" customHeight="1">
      <c r="B81" s="223"/>
      <c r="C81" s="210"/>
      <c r="D81" s="218"/>
      <c r="E81" s="210"/>
      <c r="F81" s="214"/>
      <c r="G81" s="210"/>
      <c r="H81" s="215"/>
      <c r="I81" s="210"/>
      <c r="J81" s="235"/>
      <c r="L81" s="53"/>
      <c r="M81" s="53"/>
      <c r="N81" s="53"/>
      <c r="O81" s="53"/>
      <c r="P81" s="53"/>
      <c r="Q81" s="53"/>
      <c r="R81" s="53"/>
      <c r="S81" s="53"/>
      <c r="T81" s="53"/>
      <c r="U81" s="53"/>
      <c r="V81" s="53"/>
      <c r="W81" s="53"/>
      <c r="X81" s="53"/>
      <c r="Y81" s="53"/>
      <c r="Z81" s="53"/>
      <c r="AA81" s="53"/>
      <c r="AB81" s="53"/>
    </row>
    <row r="82" spans="2:28" s="211" customFormat="1" ht="15" customHeight="1">
      <c r="B82" s="223"/>
      <c r="C82" s="210"/>
      <c r="D82" s="218"/>
      <c r="E82" s="210"/>
      <c r="F82" s="214"/>
      <c r="G82" s="210"/>
      <c r="H82" s="215"/>
      <c r="I82" s="210"/>
      <c r="J82" s="235"/>
      <c r="L82" s="53"/>
      <c r="M82" s="53"/>
      <c r="N82" s="53"/>
      <c r="O82" s="53"/>
      <c r="P82" s="53"/>
      <c r="Q82" s="53"/>
      <c r="R82" s="53"/>
      <c r="S82" s="53"/>
      <c r="T82" s="53"/>
      <c r="U82" s="53"/>
      <c r="V82" s="53"/>
      <c r="W82" s="53"/>
      <c r="X82" s="53"/>
      <c r="Y82" s="53"/>
      <c r="Z82" s="53"/>
      <c r="AA82" s="53"/>
      <c r="AB82" s="53"/>
    </row>
    <row r="83" spans="2:28" s="211" customFormat="1" ht="15" customHeight="1">
      <c r="B83" s="223"/>
      <c r="C83" s="210"/>
      <c r="D83" s="218"/>
      <c r="E83" s="210"/>
      <c r="F83" s="214"/>
      <c r="G83" s="210"/>
      <c r="H83" s="215"/>
      <c r="I83" s="210"/>
      <c r="J83" s="235"/>
      <c r="L83" s="53"/>
      <c r="M83" s="53"/>
      <c r="N83" s="53"/>
      <c r="O83" s="53"/>
      <c r="P83" s="53"/>
      <c r="Q83" s="53"/>
      <c r="R83" s="53"/>
      <c r="S83" s="53"/>
      <c r="T83" s="53"/>
      <c r="U83" s="53"/>
      <c r="V83" s="53"/>
      <c r="W83" s="53"/>
      <c r="X83" s="53"/>
      <c r="Y83" s="53"/>
      <c r="Z83" s="53"/>
      <c r="AA83" s="53"/>
      <c r="AB83" s="53"/>
    </row>
    <row r="84" spans="2:28" s="211" customFormat="1" ht="15" customHeight="1">
      <c r="B84" s="223"/>
      <c r="C84" s="210"/>
      <c r="D84" s="218"/>
      <c r="E84" s="210"/>
      <c r="F84" s="214"/>
      <c r="G84" s="210"/>
      <c r="H84" s="215"/>
      <c r="I84" s="210"/>
      <c r="J84" s="235"/>
      <c r="L84" s="53"/>
      <c r="M84" s="53"/>
      <c r="N84" s="53"/>
      <c r="O84" s="53"/>
      <c r="P84" s="53"/>
      <c r="Q84" s="53"/>
      <c r="R84" s="53"/>
      <c r="S84" s="53"/>
      <c r="T84" s="53"/>
      <c r="U84" s="53"/>
      <c r="V84" s="53"/>
      <c r="W84" s="53"/>
      <c r="X84" s="53"/>
      <c r="Y84" s="53"/>
      <c r="Z84" s="53"/>
      <c r="AA84" s="53"/>
      <c r="AB84" s="53"/>
    </row>
    <row r="85" spans="2:28" s="211" customFormat="1" ht="15" customHeight="1">
      <c r="B85" s="223"/>
      <c r="C85" s="210"/>
      <c r="D85" s="218"/>
      <c r="E85" s="210"/>
      <c r="F85" s="214"/>
      <c r="G85" s="210"/>
      <c r="H85" s="215"/>
      <c r="I85" s="210"/>
      <c r="J85" s="235"/>
      <c r="L85" s="53"/>
      <c r="M85" s="53"/>
      <c r="N85" s="53"/>
      <c r="O85" s="53"/>
      <c r="P85" s="53"/>
      <c r="Q85" s="53"/>
      <c r="R85" s="53"/>
      <c r="S85" s="53"/>
      <c r="T85" s="53"/>
      <c r="U85" s="53"/>
      <c r="V85" s="53"/>
      <c r="W85" s="53"/>
      <c r="X85" s="53"/>
      <c r="Y85" s="53"/>
      <c r="Z85" s="53"/>
      <c r="AA85" s="53"/>
      <c r="AB85" s="53"/>
    </row>
    <row r="86" spans="2:28" s="211" customFormat="1" ht="15" customHeight="1">
      <c r="B86" s="223"/>
      <c r="C86" s="210"/>
      <c r="D86" s="218"/>
      <c r="E86" s="210"/>
      <c r="F86" s="214"/>
      <c r="G86" s="210"/>
      <c r="H86" s="215"/>
      <c r="I86" s="210"/>
      <c r="J86" s="235"/>
      <c r="L86" s="53"/>
      <c r="M86" s="53"/>
      <c r="N86" s="53"/>
      <c r="O86" s="53"/>
      <c r="P86" s="53"/>
      <c r="Q86" s="53"/>
      <c r="R86" s="53"/>
      <c r="S86" s="53"/>
      <c r="T86" s="53"/>
      <c r="U86" s="53"/>
      <c r="V86" s="53"/>
      <c r="W86" s="53"/>
      <c r="X86" s="53"/>
      <c r="Y86" s="53"/>
      <c r="Z86" s="53"/>
      <c r="AA86" s="53"/>
      <c r="AB86" s="53"/>
    </row>
    <row r="87" spans="2:28" s="211" customFormat="1" ht="15" customHeight="1">
      <c r="B87" s="223"/>
      <c r="C87" s="210"/>
      <c r="D87" s="218"/>
      <c r="E87" s="210"/>
      <c r="F87" s="214"/>
      <c r="G87" s="210"/>
      <c r="H87" s="215"/>
      <c r="I87" s="210"/>
      <c r="J87" s="235"/>
      <c r="L87" s="53"/>
      <c r="M87" s="53"/>
      <c r="N87" s="53"/>
      <c r="O87" s="53"/>
      <c r="P87" s="53"/>
      <c r="Q87" s="53"/>
      <c r="R87" s="53"/>
      <c r="S87" s="53"/>
      <c r="T87" s="53"/>
      <c r="U87" s="53"/>
      <c r="V87" s="53"/>
      <c r="W87" s="53"/>
      <c r="X87" s="53"/>
      <c r="Y87" s="53"/>
      <c r="Z87" s="53"/>
      <c r="AA87" s="53"/>
      <c r="AB87" s="53"/>
    </row>
    <row r="88" spans="2:28" s="211" customFormat="1" ht="15" customHeight="1">
      <c r="B88" s="223"/>
      <c r="C88" s="210"/>
      <c r="D88" s="218"/>
      <c r="E88" s="210"/>
      <c r="F88" s="214"/>
      <c r="G88" s="210"/>
      <c r="H88" s="215"/>
      <c r="I88" s="210"/>
      <c r="J88" s="235"/>
      <c r="L88" s="53"/>
      <c r="M88" s="53"/>
      <c r="N88" s="53"/>
      <c r="O88" s="53"/>
      <c r="P88" s="53"/>
      <c r="Q88" s="53"/>
      <c r="R88" s="53"/>
      <c r="S88" s="53"/>
      <c r="T88" s="53"/>
      <c r="U88" s="53"/>
      <c r="V88" s="53"/>
      <c r="W88" s="53"/>
      <c r="X88" s="53"/>
      <c r="Y88" s="53"/>
      <c r="Z88" s="53"/>
      <c r="AA88" s="53"/>
      <c r="AB88" s="53"/>
    </row>
    <row r="89" spans="2:28" s="211" customFormat="1" ht="15" customHeight="1">
      <c r="B89" s="223"/>
      <c r="C89" s="210"/>
      <c r="D89" s="218"/>
      <c r="E89" s="210"/>
      <c r="F89" s="214"/>
      <c r="G89" s="210"/>
      <c r="H89" s="215"/>
      <c r="I89" s="210"/>
      <c r="J89" s="235"/>
      <c r="L89" s="53"/>
      <c r="M89" s="53"/>
      <c r="N89" s="53"/>
      <c r="O89" s="53"/>
      <c r="P89" s="53"/>
      <c r="Q89" s="53"/>
      <c r="R89" s="53"/>
      <c r="S89" s="53"/>
      <c r="T89" s="53"/>
      <c r="U89" s="53"/>
      <c r="V89" s="53"/>
      <c r="W89" s="53"/>
      <c r="X89" s="53"/>
      <c r="Y89" s="53"/>
      <c r="Z89" s="53"/>
      <c r="AA89" s="53"/>
      <c r="AB89" s="53"/>
    </row>
    <row r="90" spans="2:28" s="211" customFormat="1" ht="15" customHeight="1">
      <c r="B90" s="223"/>
      <c r="C90" s="210"/>
      <c r="D90" s="218"/>
      <c r="E90" s="210"/>
      <c r="F90" s="214"/>
      <c r="G90" s="210"/>
      <c r="H90" s="215"/>
      <c r="I90" s="210"/>
      <c r="J90" s="235"/>
      <c r="L90" s="53"/>
      <c r="M90" s="53"/>
      <c r="N90" s="53"/>
      <c r="O90" s="53"/>
      <c r="P90" s="53"/>
      <c r="Q90" s="53"/>
      <c r="R90" s="53"/>
      <c r="S90" s="53"/>
      <c r="T90" s="53"/>
      <c r="U90" s="53"/>
      <c r="V90" s="53"/>
      <c r="W90" s="53"/>
      <c r="X90" s="53"/>
      <c r="Y90" s="53"/>
      <c r="Z90" s="53"/>
      <c r="AA90" s="53"/>
      <c r="AB90" s="53"/>
    </row>
    <row r="91" spans="2:28" s="211" customFormat="1" ht="15" customHeight="1">
      <c r="B91" s="223"/>
      <c r="C91" s="210"/>
      <c r="D91" s="218"/>
      <c r="E91" s="210"/>
      <c r="F91" s="214"/>
      <c r="G91" s="210"/>
      <c r="H91" s="215"/>
      <c r="I91" s="210"/>
      <c r="J91" s="235"/>
      <c r="L91" s="53"/>
      <c r="M91" s="53"/>
      <c r="N91" s="53"/>
      <c r="O91" s="53"/>
      <c r="P91" s="53"/>
      <c r="Q91" s="53"/>
      <c r="R91" s="53"/>
      <c r="S91" s="53"/>
      <c r="T91" s="53"/>
      <c r="U91" s="53"/>
      <c r="V91" s="53"/>
      <c r="W91" s="53"/>
      <c r="X91" s="53"/>
      <c r="Y91" s="53"/>
      <c r="Z91" s="53"/>
      <c r="AA91" s="53"/>
      <c r="AB91" s="53"/>
    </row>
    <row r="92" spans="2:28" s="211" customFormat="1" ht="15" customHeight="1">
      <c r="B92" s="223"/>
      <c r="C92" s="210"/>
      <c r="D92" s="218"/>
      <c r="E92" s="210"/>
      <c r="F92" s="214"/>
      <c r="G92" s="210"/>
      <c r="H92" s="215"/>
      <c r="I92" s="210"/>
      <c r="J92" s="235"/>
      <c r="L92" s="53"/>
      <c r="M92" s="53"/>
      <c r="N92" s="53"/>
      <c r="O92" s="53"/>
      <c r="P92" s="53"/>
      <c r="Q92" s="53"/>
      <c r="R92" s="53"/>
      <c r="S92" s="53"/>
      <c r="T92" s="53"/>
      <c r="U92" s="53"/>
      <c r="V92" s="53"/>
      <c r="W92" s="53"/>
      <c r="X92" s="53"/>
      <c r="Y92" s="53"/>
      <c r="Z92" s="53"/>
      <c r="AA92" s="53"/>
      <c r="AB92" s="53"/>
    </row>
    <row r="93" spans="2:28" s="211" customFormat="1" ht="15" customHeight="1">
      <c r="B93" s="223"/>
      <c r="C93" s="210"/>
      <c r="D93" s="218"/>
      <c r="E93" s="210"/>
      <c r="F93" s="214"/>
      <c r="G93" s="210"/>
      <c r="H93" s="215"/>
      <c r="I93" s="210"/>
      <c r="J93" s="235"/>
      <c r="L93" s="53"/>
      <c r="M93" s="53"/>
      <c r="N93" s="53"/>
      <c r="O93" s="53"/>
      <c r="P93" s="53"/>
      <c r="Q93" s="53"/>
      <c r="R93" s="53"/>
      <c r="S93" s="53"/>
      <c r="T93" s="53"/>
      <c r="U93" s="53"/>
      <c r="V93" s="53"/>
      <c r="W93" s="53"/>
      <c r="X93" s="53"/>
      <c r="Y93" s="53"/>
      <c r="Z93" s="53"/>
      <c r="AA93" s="53"/>
      <c r="AB93" s="53"/>
    </row>
    <row r="94" spans="2:28" s="211" customFormat="1" ht="15" customHeight="1">
      <c r="B94" s="223"/>
      <c r="C94" s="210"/>
      <c r="D94" s="218"/>
      <c r="E94" s="210"/>
      <c r="F94" s="214"/>
      <c r="G94" s="210"/>
      <c r="H94" s="215"/>
      <c r="I94" s="210"/>
      <c r="J94" s="235"/>
      <c r="L94" s="53"/>
      <c r="M94" s="53"/>
      <c r="N94" s="53"/>
      <c r="O94" s="53"/>
      <c r="P94" s="53"/>
      <c r="Q94" s="53"/>
      <c r="R94" s="53"/>
      <c r="S94" s="53"/>
      <c r="T94" s="53"/>
      <c r="U94" s="53"/>
      <c r="V94" s="53"/>
      <c r="W94" s="53"/>
      <c r="X94" s="53"/>
      <c r="Y94" s="53"/>
      <c r="Z94" s="53"/>
      <c r="AA94" s="53"/>
      <c r="AB94" s="53"/>
    </row>
    <row r="95" spans="2:28" s="211" customFormat="1" ht="15" customHeight="1">
      <c r="B95" s="223"/>
      <c r="C95" s="210"/>
      <c r="D95" s="218"/>
      <c r="E95" s="210"/>
      <c r="F95" s="214"/>
      <c r="G95" s="210"/>
      <c r="H95" s="215"/>
      <c r="I95" s="210"/>
      <c r="J95" s="235"/>
      <c r="L95" s="53"/>
      <c r="M95" s="53"/>
      <c r="N95" s="53"/>
      <c r="O95" s="53"/>
      <c r="P95" s="53"/>
      <c r="Q95" s="53"/>
      <c r="R95" s="53"/>
      <c r="S95" s="53"/>
      <c r="T95" s="53"/>
      <c r="U95" s="53"/>
      <c r="V95" s="53"/>
      <c r="W95" s="53"/>
      <c r="X95" s="53"/>
      <c r="Y95" s="53"/>
      <c r="Z95" s="53"/>
      <c r="AA95" s="53"/>
      <c r="AB95" s="53"/>
    </row>
    <row r="96" spans="2:28" s="211" customFormat="1" ht="15" customHeight="1">
      <c r="B96" s="223"/>
      <c r="C96" s="210"/>
      <c r="D96" s="218"/>
      <c r="E96" s="210"/>
      <c r="F96" s="214"/>
      <c r="G96" s="210"/>
      <c r="H96" s="215"/>
      <c r="I96" s="210"/>
      <c r="J96" s="235"/>
      <c r="L96" s="53"/>
      <c r="M96" s="53"/>
      <c r="N96" s="53"/>
      <c r="O96" s="53"/>
      <c r="P96" s="53"/>
      <c r="Q96" s="53"/>
      <c r="R96" s="53"/>
      <c r="S96" s="53"/>
      <c r="T96" s="53"/>
      <c r="U96" s="53"/>
      <c r="V96" s="53"/>
      <c r="W96" s="53"/>
      <c r="X96" s="53"/>
      <c r="Y96" s="53"/>
      <c r="Z96" s="53"/>
      <c r="AA96" s="53"/>
      <c r="AB96" s="53"/>
    </row>
    <row r="97" spans="2:28" s="211" customFormat="1" ht="15" customHeight="1">
      <c r="B97" s="223"/>
      <c r="C97" s="210"/>
      <c r="D97" s="218"/>
      <c r="E97" s="210"/>
      <c r="F97" s="214"/>
      <c r="G97" s="210"/>
      <c r="H97" s="215"/>
      <c r="I97" s="210"/>
      <c r="J97" s="235"/>
      <c r="L97" s="53"/>
      <c r="M97" s="53"/>
      <c r="N97" s="53"/>
      <c r="O97" s="53"/>
      <c r="P97" s="53"/>
      <c r="Q97" s="53"/>
      <c r="R97" s="53"/>
      <c r="S97" s="53"/>
      <c r="T97" s="53"/>
      <c r="U97" s="53"/>
      <c r="V97" s="53"/>
      <c r="W97" s="53"/>
      <c r="X97" s="53"/>
      <c r="Y97" s="53"/>
      <c r="Z97" s="53"/>
      <c r="AA97" s="53"/>
      <c r="AB97" s="53"/>
    </row>
    <row r="98" spans="2:28" s="211" customFormat="1" ht="15" customHeight="1">
      <c r="B98" s="223"/>
      <c r="C98" s="210"/>
      <c r="D98" s="218"/>
      <c r="E98" s="210"/>
      <c r="F98" s="214"/>
      <c r="G98" s="210"/>
      <c r="H98" s="215"/>
      <c r="I98" s="210"/>
      <c r="J98" s="235"/>
      <c r="L98" s="53"/>
      <c r="M98" s="53"/>
      <c r="N98" s="53"/>
      <c r="O98" s="53"/>
      <c r="P98" s="53"/>
      <c r="Q98" s="53"/>
      <c r="R98" s="53"/>
      <c r="S98" s="53"/>
      <c r="T98" s="53"/>
      <c r="U98" s="53"/>
      <c r="V98" s="53"/>
      <c r="W98" s="53"/>
      <c r="X98" s="53"/>
      <c r="Y98" s="53"/>
      <c r="Z98" s="53"/>
      <c r="AA98" s="53"/>
      <c r="AB98" s="53"/>
    </row>
    <row r="99" spans="2:28" s="211" customFormat="1" ht="15" customHeight="1">
      <c r="B99" s="223"/>
      <c r="C99" s="210"/>
      <c r="D99" s="218"/>
      <c r="E99" s="210"/>
      <c r="F99" s="214"/>
      <c r="G99" s="210"/>
      <c r="H99" s="215"/>
      <c r="I99" s="210"/>
      <c r="J99" s="235"/>
      <c r="L99" s="53"/>
      <c r="M99" s="53"/>
      <c r="N99" s="53"/>
      <c r="O99" s="53"/>
      <c r="P99" s="53"/>
      <c r="Q99" s="53"/>
      <c r="R99" s="53"/>
      <c r="S99" s="53"/>
      <c r="T99" s="53"/>
      <c r="U99" s="53"/>
      <c r="V99" s="53"/>
      <c r="W99" s="53"/>
      <c r="X99" s="53"/>
      <c r="Y99" s="53"/>
      <c r="Z99" s="53"/>
      <c r="AA99" s="53"/>
      <c r="AB99" s="53"/>
    </row>
    <row r="100" spans="2:28" s="211" customFormat="1" ht="15" customHeight="1">
      <c r="B100" s="223"/>
      <c r="C100" s="210"/>
      <c r="D100" s="218"/>
      <c r="E100" s="210"/>
      <c r="F100" s="214"/>
      <c r="G100" s="210"/>
      <c r="H100" s="215"/>
      <c r="I100" s="210"/>
      <c r="J100" s="235"/>
      <c r="L100" s="53"/>
      <c r="M100" s="53"/>
      <c r="N100" s="53"/>
      <c r="O100" s="53"/>
      <c r="P100" s="53"/>
      <c r="Q100" s="53"/>
      <c r="R100" s="53"/>
      <c r="S100" s="53"/>
      <c r="T100" s="53"/>
      <c r="U100" s="53"/>
      <c r="V100" s="53"/>
      <c r="W100" s="53"/>
      <c r="X100" s="53"/>
      <c r="Y100" s="53"/>
      <c r="Z100" s="53"/>
      <c r="AA100" s="53"/>
      <c r="AB100" s="53"/>
    </row>
    <row r="101" spans="2:28" s="211" customFormat="1" ht="15" customHeight="1">
      <c r="B101" s="223"/>
      <c r="C101" s="210"/>
      <c r="D101" s="218"/>
      <c r="E101" s="210"/>
      <c r="F101" s="214"/>
      <c r="G101" s="210"/>
      <c r="H101" s="215"/>
      <c r="I101" s="210"/>
      <c r="J101" s="235"/>
      <c r="L101" s="53"/>
      <c r="M101" s="53"/>
      <c r="N101" s="53"/>
      <c r="O101" s="53"/>
      <c r="P101" s="53"/>
      <c r="Q101" s="53"/>
      <c r="R101" s="53"/>
      <c r="S101" s="53"/>
      <c r="T101" s="53"/>
      <c r="U101" s="53"/>
      <c r="V101" s="53"/>
      <c r="W101" s="53"/>
      <c r="X101" s="53"/>
      <c r="Y101" s="53"/>
      <c r="Z101" s="53"/>
      <c r="AA101" s="53"/>
      <c r="AB101" s="53"/>
    </row>
    <row r="102" spans="2:28" s="211" customFormat="1" ht="15" customHeight="1">
      <c r="B102" s="223"/>
      <c r="C102" s="210"/>
      <c r="D102" s="218"/>
      <c r="E102" s="210"/>
      <c r="F102" s="214"/>
      <c r="G102" s="210"/>
      <c r="H102" s="215"/>
      <c r="I102" s="210"/>
      <c r="J102" s="235"/>
      <c r="L102" s="53"/>
      <c r="M102" s="53"/>
      <c r="N102" s="53"/>
      <c r="O102" s="53"/>
      <c r="P102" s="53"/>
      <c r="Q102" s="53"/>
      <c r="R102" s="53"/>
      <c r="S102" s="53"/>
      <c r="T102" s="53"/>
      <c r="U102" s="53"/>
      <c r="V102" s="53"/>
      <c r="W102" s="53"/>
      <c r="X102" s="53"/>
      <c r="Y102" s="53"/>
      <c r="Z102" s="53"/>
      <c r="AA102" s="53"/>
      <c r="AB102" s="53"/>
    </row>
    <row r="103" spans="2:28" s="211" customFormat="1" ht="15" customHeight="1">
      <c r="B103" s="223"/>
      <c r="C103" s="210"/>
      <c r="D103" s="218"/>
      <c r="E103" s="210"/>
      <c r="F103" s="214"/>
      <c r="G103" s="210"/>
      <c r="H103" s="215"/>
      <c r="I103" s="210"/>
      <c r="J103" s="235"/>
      <c r="L103" s="53"/>
      <c r="M103" s="53"/>
      <c r="N103" s="53"/>
      <c r="O103" s="53"/>
      <c r="P103" s="53"/>
      <c r="Q103" s="53"/>
      <c r="R103" s="53"/>
      <c r="S103" s="53"/>
      <c r="T103" s="53"/>
      <c r="U103" s="53"/>
      <c r="V103" s="53"/>
      <c r="W103" s="53"/>
      <c r="X103" s="53"/>
      <c r="Y103" s="53"/>
      <c r="Z103" s="53"/>
      <c r="AA103" s="53"/>
      <c r="AB103" s="53"/>
    </row>
    <row r="104" spans="2:28" s="211" customFormat="1" ht="15" customHeight="1">
      <c r="B104" s="223"/>
      <c r="C104" s="210"/>
      <c r="D104" s="218"/>
      <c r="E104" s="210"/>
      <c r="F104" s="214"/>
      <c r="G104" s="210"/>
      <c r="H104" s="215"/>
      <c r="I104" s="210"/>
      <c r="J104" s="235"/>
      <c r="L104" s="53"/>
      <c r="M104" s="53"/>
      <c r="N104" s="53"/>
      <c r="O104" s="53"/>
      <c r="P104" s="53"/>
      <c r="Q104" s="53"/>
      <c r="R104" s="53"/>
      <c r="S104" s="53"/>
      <c r="T104" s="53"/>
      <c r="U104" s="53"/>
      <c r="V104" s="53"/>
      <c r="W104" s="53"/>
      <c r="X104" s="53"/>
      <c r="Y104" s="53"/>
      <c r="Z104" s="53"/>
      <c r="AA104" s="53"/>
      <c r="AB104" s="53"/>
    </row>
    <row r="105" spans="2:28" s="211" customFormat="1" ht="15" customHeight="1">
      <c r="B105" s="223"/>
      <c r="C105" s="210"/>
      <c r="D105" s="218"/>
      <c r="E105" s="210"/>
      <c r="F105" s="214"/>
      <c r="G105" s="210"/>
      <c r="H105" s="215"/>
      <c r="I105" s="210"/>
      <c r="J105" s="235"/>
      <c r="L105" s="53"/>
      <c r="M105" s="53"/>
      <c r="N105" s="53"/>
      <c r="O105" s="53"/>
      <c r="P105" s="53"/>
      <c r="Q105" s="53"/>
      <c r="R105" s="53"/>
      <c r="S105" s="53"/>
      <c r="T105" s="53"/>
      <c r="U105" s="53"/>
      <c r="V105" s="53"/>
      <c r="W105" s="53"/>
      <c r="X105" s="53"/>
      <c r="Y105" s="53"/>
      <c r="Z105" s="53"/>
      <c r="AA105" s="53"/>
      <c r="AB105" s="53"/>
    </row>
    <row r="106" spans="2:28" s="211" customFormat="1" ht="15" customHeight="1">
      <c r="B106" s="223"/>
      <c r="C106" s="210"/>
      <c r="D106" s="218"/>
      <c r="E106" s="210"/>
      <c r="F106" s="214"/>
      <c r="G106" s="210"/>
      <c r="H106" s="215"/>
      <c r="I106" s="210"/>
      <c r="J106" s="235"/>
      <c r="L106" s="53"/>
      <c r="M106" s="53"/>
      <c r="N106" s="53"/>
      <c r="O106" s="53"/>
      <c r="P106" s="53"/>
      <c r="Q106" s="53"/>
      <c r="R106" s="53"/>
      <c r="S106" s="53"/>
      <c r="T106" s="53"/>
      <c r="U106" s="53"/>
      <c r="V106" s="53"/>
      <c r="W106" s="53"/>
      <c r="X106" s="53"/>
      <c r="Y106" s="53"/>
      <c r="Z106" s="53"/>
      <c r="AA106" s="53"/>
      <c r="AB106" s="53"/>
    </row>
    <row r="107" spans="2:28" s="211" customFormat="1" ht="15" customHeight="1">
      <c r="B107" s="223"/>
      <c r="C107" s="210"/>
      <c r="D107" s="218"/>
      <c r="E107" s="210"/>
      <c r="F107" s="214"/>
      <c r="G107" s="210"/>
      <c r="H107" s="215"/>
      <c r="I107" s="210"/>
      <c r="J107" s="235"/>
      <c r="L107" s="53"/>
      <c r="M107" s="53"/>
      <c r="N107" s="53"/>
      <c r="O107" s="53"/>
      <c r="P107" s="53"/>
      <c r="Q107" s="53"/>
      <c r="R107" s="53"/>
      <c r="S107" s="53"/>
      <c r="T107" s="53"/>
      <c r="U107" s="53"/>
      <c r="V107" s="53"/>
      <c r="W107" s="53"/>
      <c r="X107" s="53"/>
      <c r="Y107" s="53"/>
      <c r="Z107" s="53"/>
      <c r="AA107" s="53"/>
      <c r="AB107" s="53"/>
    </row>
    <row r="108" spans="2:28" s="211" customFormat="1" ht="15" customHeight="1">
      <c r="B108" s="223"/>
      <c r="C108" s="210"/>
      <c r="D108" s="218"/>
      <c r="E108" s="210"/>
      <c r="F108" s="214"/>
      <c r="G108" s="210"/>
      <c r="H108" s="215"/>
      <c r="I108" s="210"/>
      <c r="J108" s="235"/>
      <c r="L108" s="53"/>
      <c r="M108" s="53"/>
      <c r="N108" s="53"/>
      <c r="O108" s="53"/>
      <c r="P108" s="53"/>
      <c r="Q108" s="53"/>
      <c r="R108" s="53"/>
      <c r="S108" s="53"/>
      <c r="T108" s="53"/>
      <c r="U108" s="53"/>
      <c r="V108" s="53"/>
      <c r="W108" s="53"/>
      <c r="X108" s="53"/>
      <c r="Y108" s="53"/>
      <c r="Z108" s="53"/>
      <c r="AA108" s="53"/>
      <c r="AB108" s="53"/>
    </row>
    <row r="109" spans="2:28" s="211" customFormat="1" ht="15" customHeight="1">
      <c r="B109" s="223"/>
      <c r="C109" s="210"/>
      <c r="D109" s="218"/>
      <c r="E109" s="210"/>
      <c r="F109" s="214"/>
      <c r="G109" s="210"/>
      <c r="H109" s="215"/>
      <c r="I109" s="210"/>
      <c r="J109" s="235"/>
      <c r="L109" s="53"/>
      <c r="M109" s="53"/>
      <c r="N109" s="53"/>
      <c r="O109" s="53"/>
      <c r="P109" s="53"/>
      <c r="Q109" s="53"/>
      <c r="R109" s="53"/>
      <c r="S109" s="53"/>
      <c r="T109" s="53"/>
      <c r="U109" s="53"/>
      <c r="V109" s="53"/>
      <c r="W109" s="53"/>
      <c r="X109" s="53"/>
      <c r="Y109" s="53"/>
      <c r="Z109" s="53"/>
      <c r="AA109" s="53"/>
      <c r="AB109" s="53"/>
    </row>
    <row r="110" spans="2:28" s="211" customFormat="1" ht="15" customHeight="1">
      <c r="B110" s="223"/>
      <c r="C110" s="210"/>
      <c r="D110" s="218"/>
      <c r="E110" s="210"/>
      <c r="F110" s="214"/>
      <c r="G110" s="210"/>
      <c r="H110" s="215"/>
      <c r="I110" s="210"/>
      <c r="J110" s="235"/>
      <c r="L110" s="53"/>
      <c r="M110" s="53"/>
      <c r="N110" s="53"/>
      <c r="O110" s="53"/>
      <c r="P110" s="53"/>
      <c r="Q110" s="53"/>
      <c r="R110" s="53"/>
      <c r="S110" s="53"/>
      <c r="T110" s="53"/>
      <c r="U110" s="53"/>
      <c r="V110" s="53"/>
      <c r="W110" s="53"/>
      <c r="X110" s="53"/>
      <c r="Y110" s="53"/>
      <c r="Z110" s="53"/>
      <c r="AA110" s="53"/>
      <c r="AB110" s="53"/>
    </row>
    <row r="111" spans="2:28" s="211" customFormat="1" ht="15" customHeight="1">
      <c r="B111" s="223"/>
      <c r="C111" s="210"/>
      <c r="D111" s="218"/>
      <c r="E111" s="210"/>
      <c r="F111" s="214"/>
      <c r="G111" s="210"/>
      <c r="H111" s="215"/>
      <c r="I111" s="210"/>
      <c r="J111" s="235"/>
      <c r="L111" s="53"/>
      <c r="M111" s="53"/>
      <c r="N111" s="53"/>
      <c r="O111" s="53"/>
      <c r="P111" s="53"/>
      <c r="Q111" s="53"/>
      <c r="R111" s="53"/>
      <c r="S111" s="53"/>
      <c r="T111" s="53"/>
      <c r="U111" s="53"/>
      <c r="V111" s="53"/>
      <c r="W111" s="53"/>
      <c r="X111" s="53"/>
      <c r="Y111" s="53"/>
      <c r="Z111" s="53"/>
      <c r="AA111" s="53"/>
      <c r="AB111" s="53"/>
    </row>
    <row r="112" spans="2:28" s="211" customFormat="1" ht="15" customHeight="1">
      <c r="B112" s="223"/>
      <c r="C112" s="210"/>
      <c r="D112" s="218"/>
      <c r="E112" s="210"/>
      <c r="F112" s="214"/>
      <c r="G112" s="210"/>
      <c r="H112" s="215"/>
      <c r="I112" s="210"/>
      <c r="J112" s="235"/>
      <c r="L112" s="53"/>
      <c r="M112" s="53"/>
      <c r="N112" s="53"/>
      <c r="O112" s="53"/>
      <c r="P112" s="53"/>
      <c r="Q112" s="53"/>
      <c r="R112" s="53"/>
      <c r="S112" s="53"/>
      <c r="T112" s="53"/>
      <c r="U112" s="53"/>
      <c r="V112" s="53"/>
      <c r="W112" s="53"/>
      <c r="X112" s="53"/>
      <c r="Y112" s="53"/>
      <c r="Z112" s="53"/>
      <c r="AA112" s="53"/>
      <c r="AB112" s="53"/>
    </row>
    <row r="113" spans="2:28" s="211" customFormat="1" ht="15" customHeight="1">
      <c r="B113" s="223"/>
      <c r="C113" s="210"/>
      <c r="D113" s="218"/>
      <c r="E113" s="210"/>
      <c r="F113" s="214"/>
      <c r="G113" s="210"/>
      <c r="H113" s="215"/>
      <c r="I113" s="210"/>
      <c r="J113" s="235"/>
      <c r="L113" s="53"/>
      <c r="M113" s="53"/>
      <c r="N113" s="53"/>
      <c r="O113" s="53"/>
      <c r="P113" s="53"/>
      <c r="Q113" s="53"/>
      <c r="R113" s="53"/>
      <c r="S113" s="53"/>
      <c r="T113" s="53"/>
      <c r="U113" s="53"/>
      <c r="V113" s="53"/>
      <c r="W113" s="53"/>
      <c r="X113" s="53"/>
      <c r="Y113" s="53"/>
      <c r="Z113" s="53"/>
      <c r="AA113" s="53"/>
      <c r="AB113" s="53"/>
    </row>
    <row r="114" spans="2:28" s="211" customFormat="1" ht="15" customHeight="1">
      <c r="B114" s="223"/>
      <c r="C114" s="210"/>
      <c r="D114" s="218"/>
      <c r="E114" s="210"/>
      <c r="F114" s="214"/>
      <c r="G114" s="210"/>
      <c r="H114" s="215"/>
      <c r="I114" s="210"/>
      <c r="J114" s="235"/>
      <c r="L114" s="53"/>
      <c r="M114" s="53"/>
      <c r="N114" s="53"/>
      <c r="O114" s="53"/>
      <c r="P114" s="53"/>
      <c r="Q114" s="53"/>
      <c r="R114" s="53"/>
      <c r="S114" s="53"/>
      <c r="T114" s="53"/>
      <c r="U114" s="53"/>
      <c r="V114" s="53"/>
      <c r="W114" s="53"/>
      <c r="X114" s="53"/>
      <c r="Y114" s="53"/>
      <c r="Z114" s="53"/>
      <c r="AA114" s="53"/>
      <c r="AB114" s="53"/>
    </row>
    <row r="115" spans="2:28" s="211" customFormat="1" ht="15" customHeight="1">
      <c r="B115" s="223"/>
      <c r="C115" s="210"/>
      <c r="D115" s="218"/>
      <c r="E115" s="210"/>
      <c r="F115" s="214"/>
      <c r="G115" s="210"/>
      <c r="H115" s="215"/>
      <c r="I115" s="210"/>
      <c r="J115" s="235"/>
      <c r="L115" s="53"/>
      <c r="M115" s="53"/>
      <c r="N115" s="53"/>
      <c r="O115" s="53"/>
      <c r="P115" s="53"/>
      <c r="Q115" s="53"/>
      <c r="R115" s="53"/>
      <c r="S115" s="53"/>
      <c r="T115" s="53"/>
      <c r="U115" s="53"/>
      <c r="V115" s="53"/>
      <c r="W115" s="53"/>
      <c r="X115" s="53"/>
      <c r="Y115" s="53"/>
      <c r="Z115" s="53"/>
      <c r="AA115" s="53"/>
      <c r="AB115" s="53"/>
    </row>
    <row r="116" spans="2:28" s="211" customFormat="1" ht="15" customHeight="1">
      <c r="B116" s="223"/>
      <c r="C116" s="210"/>
      <c r="D116" s="218"/>
      <c r="E116" s="210"/>
      <c r="F116" s="214"/>
      <c r="G116" s="210"/>
      <c r="H116" s="215"/>
      <c r="I116" s="210"/>
      <c r="J116" s="235"/>
      <c r="L116" s="53"/>
      <c r="M116" s="53"/>
      <c r="N116" s="53"/>
      <c r="O116" s="53"/>
      <c r="P116" s="53"/>
      <c r="Q116" s="53"/>
      <c r="R116" s="53"/>
      <c r="S116" s="53"/>
      <c r="T116" s="53"/>
      <c r="U116" s="53"/>
      <c r="V116" s="53"/>
      <c r="W116" s="53"/>
      <c r="X116" s="53"/>
      <c r="Y116" s="53"/>
      <c r="Z116" s="53"/>
      <c r="AA116" s="53"/>
      <c r="AB116" s="53"/>
    </row>
    <row r="117" spans="2:28" s="211" customFormat="1" ht="15" customHeight="1">
      <c r="B117" s="223"/>
      <c r="C117" s="210"/>
      <c r="D117" s="218"/>
      <c r="E117" s="210"/>
      <c r="F117" s="214"/>
      <c r="G117" s="210"/>
      <c r="H117" s="215"/>
      <c r="I117" s="210"/>
      <c r="J117" s="235"/>
      <c r="L117" s="53"/>
      <c r="M117" s="53"/>
      <c r="N117" s="53"/>
      <c r="O117" s="53"/>
      <c r="P117" s="53"/>
      <c r="Q117" s="53"/>
      <c r="R117" s="53"/>
      <c r="S117" s="53"/>
      <c r="T117" s="53"/>
      <c r="U117" s="53"/>
      <c r="V117" s="53"/>
      <c r="W117" s="53"/>
      <c r="X117" s="53"/>
      <c r="Y117" s="53"/>
      <c r="Z117" s="53"/>
      <c r="AA117" s="53"/>
      <c r="AB117" s="53"/>
    </row>
    <row r="118" spans="2:28" s="211" customFormat="1" ht="15" customHeight="1">
      <c r="B118" s="223"/>
      <c r="C118" s="210"/>
      <c r="D118" s="218"/>
      <c r="E118" s="210"/>
      <c r="F118" s="214"/>
      <c r="G118" s="210"/>
      <c r="H118" s="215"/>
      <c r="I118" s="210"/>
      <c r="J118" s="235"/>
      <c r="L118" s="53"/>
      <c r="M118" s="53"/>
      <c r="N118" s="53"/>
      <c r="O118" s="53"/>
      <c r="P118" s="53"/>
      <c r="Q118" s="53"/>
      <c r="R118" s="53"/>
      <c r="S118" s="53"/>
      <c r="T118" s="53"/>
      <c r="U118" s="53"/>
      <c r="V118" s="53"/>
      <c r="W118" s="53"/>
      <c r="X118" s="53"/>
      <c r="Y118" s="53"/>
      <c r="Z118" s="53"/>
      <c r="AA118" s="53"/>
      <c r="AB118" s="53"/>
    </row>
    <row r="119" spans="2:28" s="211" customFormat="1" ht="15" customHeight="1">
      <c r="B119" s="223"/>
      <c r="C119" s="210"/>
      <c r="D119" s="218"/>
      <c r="E119" s="210"/>
      <c r="F119" s="214"/>
      <c r="G119" s="210"/>
      <c r="H119" s="215"/>
      <c r="I119" s="210"/>
      <c r="J119" s="235"/>
      <c r="L119" s="53"/>
      <c r="M119" s="53"/>
      <c r="N119" s="53"/>
      <c r="O119" s="53"/>
      <c r="P119" s="53"/>
      <c r="Q119" s="53"/>
      <c r="R119" s="53"/>
      <c r="S119" s="53"/>
      <c r="T119" s="53"/>
      <c r="U119" s="53"/>
      <c r="V119" s="53"/>
      <c r="W119" s="53"/>
      <c r="X119" s="53"/>
      <c r="Y119" s="53"/>
      <c r="Z119" s="53"/>
      <c r="AA119" s="53"/>
      <c r="AB119" s="53"/>
    </row>
    <row r="120" spans="2:28" s="211" customFormat="1" ht="15" customHeight="1">
      <c r="B120" s="223"/>
      <c r="C120" s="210"/>
      <c r="D120" s="218"/>
      <c r="E120" s="210"/>
      <c r="F120" s="214"/>
      <c r="G120" s="210"/>
      <c r="H120" s="215"/>
      <c r="I120" s="210"/>
      <c r="J120" s="235"/>
      <c r="L120" s="53"/>
      <c r="M120" s="53"/>
      <c r="N120" s="53"/>
      <c r="O120" s="53"/>
      <c r="P120" s="53"/>
      <c r="Q120" s="53"/>
      <c r="R120" s="53"/>
      <c r="S120" s="53"/>
      <c r="T120" s="53"/>
      <c r="U120" s="53"/>
      <c r="V120" s="53"/>
      <c r="W120" s="53"/>
      <c r="X120" s="53"/>
      <c r="Y120" s="53"/>
      <c r="Z120" s="53"/>
      <c r="AA120" s="53"/>
      <c r="AB120" s="53"/>
    </row>
    <row r="121" spans="2:28" s="211" customFormat="1" ht="15" customHeight="1">
      <c r="B121" s="223"/>
      <c r="C121" s="210"/>
      <c r="D121" s="218"/>
      <c r="E121" s="210"/>
      <c r="F121" s="214"/>
      <c r="G121" s="210"/>
      <c r="H121" s="215"/>
      <c r="I121" s="210"/>
      <c r="J121" s="235"/>
      <c r="L121" s="53"/>
      <c r="M121" s="53"/>
      <c r="N121" s="53"/>
      <c r="O121" s="53"/>
      <c r="P121" s="53"/>
      <c r="Q121" s="53"/>
      <c r="R121" s="53"/>
      <c r="S121" s="53"/>
      <c r="T121" s="53"/>
      <c r="U121" s="53"/>
      <c r="V121" s="53"/>
      <c r="W121" s="53"/>
      <c r="X121" s="53"/>
      <c r="Y121" s="53"/>
      <c r="Z121" s="53"/>
      <c r="AA121" s="53"/>
      <c r="AB121" s="53"/>
    </row>
    <row r="122" spans="2:28" s="211" customFormat="1" ht="15" customHeight="1">
      <c r="B122" s="223"/>
      <c r="C122" s="210"/>
      <c r="D122" s="218"/>
      <c r="E122" s="210"/>
      <c r="F122" s="214"/>
      <c r="G122" s="210"/>
      <c r="H122" s="215"/>
      <c r="I122" s="210"/>
      <c r="J122" s="235"/>
      <c r="L122" s="53"/>
      <c r="M122" s="53"/>
      <c r="N122" s="53"/>
      <c r="O122" s="53"/>
      <c r="P122" s="53"/>
      <c r="Q122" s="53"/>
      <c r="R122" s="53"/>
      <c r="S122" s="53"/>
      <c r="T122" s="53"/>
      <c r="U122" s="53"/>
      <c r="V122" s="53"/>
      <c r="W122" s="53"/>
      <c r="X122" s="53"/>
      <c r="Y122" s="53"/>
      <c r="Z122" s="53"/>
      <c r="AA122" s="53"/>
      <c r="AB122" s="53"/>
    </row>
    <row r="123" spans="2:28" s="211" customFormat="1" ht="15" customHeight="1">
      <c r="B123" s="223"/>
      <c r="C123" s="210"/>
      <c r="D123" s="218"/>
      <c r="E123" s="210"/>
      <c r="F123" s="214"/>
      <c r="G123" s="210"/>
      <c r="H123" s="215"/>
      <c r="I123" s="210"/>
      <c r="J123" s="235"/>
      <c r="L123" s="53"/>
      <c r="M123" s="53"/>
      <c r="N123" s="53"/>
      <c r="O123" s="53"/>
      <c r="P123" s="53"/>
      <c r="Q123" s="53"/>
      <c r="R123" s="53"/>
      <c r="S123" s="53"/>
      <c r="T123" s="53"/>
      <c r="U123" s="53"/>
      <c r="V123" s="53"/>
      <c r="W123" s="53"/>
      <c r="X123" s="53"/>
      <c r="Y123" s="53"/>
      <c r="Z123" s="53"/>
      <c r="AA123" s="53"/>
      <c r="AB123" s="53"/>
    </row>
    <row r="124" spans="2:28" s="211" customFormat="1" ht="15" customHeight="1">
      <c r="B124" s="223"/>
      <c r="C124" s="210"/>
      <c r="D124" s="218"/>
      <c r="E124" s="210"/>
      <c r="F124" s="214"/>
      <c r="G124" s="210"/>
      <c r="H124" s="215"/>
      <c r="I124" s="210"/>
      <c r="J124" s="235"/>
      <c r="L124" s="53"/>
      <c r="M124" s="53"/>
      <c r="N124" s="53"/>
      <c r="O124" s="53"/>
      <c r="P124" s="53"/>
      <c r="Q124" s="53"/>
      <c r="R124" s="53"/>
      <c r="S124" s="53"/>
      <c r="T124" s="53"/>
      <c r="U124" s="53"/>
      <c r="V124" s="53"/>
      <c r="W124" s="53"/>
      <c r="X124" s="53"/>
      <c r="Y124" s="53"/>
      <c r="Z124" s="53"/>
      <c r="AA124" s="53"/>
      <c r="AB124" s="53"/>
    </row>
    <row r="125" spans="2:28" s="211" customFormat="1" ht="15" customHeight="1">
      <c r="B125" s="223"/>
      <c r="C125" s="210"/>
      <c r="D125" s="218"/>
      <c r="E125" s="210"/>
      <c r="F125" s="214"/>
      <c r="G125" s="210"/>
      <c r="H125" s="215"/>
      <c r="I125" s="210"/>
      <c r="J125" s="235"/>
      <c r="L125" s="53"/>
      <c r="M125" s="53"/>
      <c r="N125" s="53"/>
      <c r="O125" s="53"/>
      <c r="P125" s="53"/>
      <c r="Q125" s="53"/>
      <c r="R125" s="53"/>
      <c r="S125" s="53"/>
      <c r="T125" s="53"/>
      <c r="U125" s="53"/>
      <c r="V125" s="53"/>
      <c r="W125" s="53"/>
      <c r="X125" s="53"/>
      <c r="Y125" s="53"/>
      <c r="Z125" s="53"/>
      <c r="AA125" s="53"/>
      <c r="AB125" s="53"/>
    </row>
    <row r="126" spans="2:28" s="211" customFormat="1" ht="15" customHeight="1">
      <c r="B126" s="223"/>
      <c r="C126" s="210"/>
      <c r="D126" s="218"/>
      <c r="E126" s="210"/>
      <c r="F126" s="214"/>
      <c r="G126" s="210"/>
      <c r="H126" s="215"/>
      <c r="I126" s="210"/>
      <c r="J126" s="235"/>
      <c r="L126" s="53"/>
      <c r="M126" s="53"/>
      <c r="N126" s="53"/>
      <c r="O126" s="53"/>
      <c r="P126" s="53"/>
      <c r="Q126" s="53"/>
      <c r="R126" s="53"/>
      <c r="S126" s="53"/>
      <c r="T126" s="53"/>
      <c r="U126" s="53"/>
      <c r="V126" s="53"/>
      <c r="W126" s="53"/>
      <c r="X126" s="53"/>
      <c r="Y126" s="53"/>
      <c r="Z126" s="53"/>
      <c r="AA126" s="53"/>
      <c r="AB126" s="53"/>
    </row>
    <row r="127" spans="2:28" s="211" customFormat="1" ht="15" customHeight="1">
      <c r="B127" s="223"/>
      <c r="C127" s="210"/>
      <c r="D127" s="218"/>
      <c r="E127" s="210"/>
      <c r="F127" s="214"/>
      <c r="G127" s="210"/>
      <c r="H127" s="215"/>
      <c r="I127" s="210"/>
      <c r="J127" s="235"/>
      <c r="L127" s="53"/>
      <c r="M127" s="53"/>
      <c r="N127" s="53"/>
      <c r="O127" s="53"/>
      <c r="P127" s="53"/>
      <c r="Q127" s="53"/>
      <c r="R127" s="53"/>
      <c r="S127" s="53"/>
      <c r="T127" s="53"/>
      <c r="U127" s="53"/>
      <c r="V127" s="53"/>
      <c r="W127" s="53"/>
      <c r="X127" s="53"/>
      <c r="Y127" s="53"/>
      <c r="Z127" s="53"/>
      <c r="AA127" s="53"/>
      <c r="AB127" s="53"/>
    </row>
    <row r="128" spans="2:28" s="211" customFormat="1" ht="15" customHeight="1">
      <c r="B128" s="223"/>
      <c r="C128" s="210"/>
      <c r="D128" s="218"/>
      <c r="E128" s="210"/>
      <c r="F128" s="214"/>
      <c r="G128" s="210"/>
      <c r="H128" s="215"/>
      <c r="I128" s="210"/>
      <c r="J128" s="235"/>
      <c r="L128" s="53"/>
      <c r="M128" s="53"/>
      <c r="N128" s="53"/>
      <c r="O128" s="53"/>
      <c r="P128" s="53"/>
      <c r="Q128" s="53"/>
      <c r="R128" s="53"/>
      <c r="S128" s="53"/>
      <c r="T128" s="53"/>
      <c r="U128" s="53"/>
      <c r="V128" s="53"/>
      <c r="W128" s="53"/>
      <c r="X128" s="53"/>
      <c r="Y128" s="53"/>
      <c r="Z128" s="53"/>
      <c r="AA128" s="53"/>
      <c r="AB128" s="53"/>
    </row>
    <row r="129" spans="2:28" s="211" customFormat="1" ht="15" customHeight="1">
      <c r="B129" s="223"/>
      <c r="C129" s="210"/>
      <c r="D129" s="218"/>
      <c r="E129" s="210"/>
      <c r="F129" s="214"/>
      <c r="G129" s="210"/>
      <c r="H129" s="215"/>
      <c r="I129" s="210"/>
      <c r="J129" s="235"/>
      <c r="L129" s="53"/>
      <c r="M129" s="53"/>
      <c r="N129" s="53"/>
      <c r="O129" s="53"/>
      <c r="P129" s="53"/>
      <c r="Q129" s="53"/>
      <c r="R129" s="53"/>
      <c r="S129" s="53"/>
      <c r="T129" s="53"/>
      <c r="U129" s="53"/>
      <c r="V129" s="53"/>
      <c r="W129" s="53"/>
      <c r="X129" s="53"/>
      <c r="Y129" s="53"/>
      <c r="Z129" s="53"/>
      <c r="AA129" s="53"/>
      <c r="AB129" s="53"/>
    </row>
    <row r="130" spans="2:28" s="211" customFormat="1" ht="15" customHeight="1">
      <c r="B130" s="223"/>
      <c r="C130" s="210"/>
      <c r="D130" s="218"/>
      <c r="E130" s="210"/>
      <c r="F130" s="214"/>
      <c r="G130" s="210"/>
      <c r="H130" s="215"/>
      <c r="I130" s="210"/>
      <c r="J130" s="235"/>
      <c r="L130" s="53"/>
      <c r="M130" s="53"/>
      <c r="N130" s="53"/>
      <c r="O130" s="53"/>
      <c r="P130" s="53"/>
      <c r="Q130" s="53"/>
      <c r="R130" s="53"/>
      <c r="S130" s="53"/>
      <c r="T130" s="53"/>
      <c r="U130" s="53"/>
      <c r="V130" s="53"/>
      <c r="W130" s="53"/>
      <c r="X130" s="53"/>
      <c r="Y130" s="53"/>
      <c r="Z130" s="53"/>
      <c r="AA130" s="53"/>
      <c r="AB130" s="53"/>
    </row>
    <row r="131" spans="2:28" s="211" customFormat="1" ht="15" customHeight="1">
      <c r="B131" s="223"/>
      <c r="C131" s="210"/>
      <c r="D131" s="218"/>
      <c r="E131" s="210"/>
      <c r="F131" s="214"/>
      <c r="G131" s="210"/>
      <c r="H131" s="215"/>
      <c r="I131" s="210"/>
      <c r="J131" s="235"/>
      <c r="L131" s="53"/>
      <c r="M131" s="53"/>
      <c r="N131" s="53"/>
      <c r="O131" s="53"/>
      <c r="P131" s="53"/>
      <c r="Q131" s="53"/>
      <c r="R131" s="53"/>
      <c r="S131" s="53"/>
      <c r="T131" s="53"/>
      <c r="U131" s="53"/>
      <c r="V131" s="53"/>
      <c r="W131" s="53"/>
      <c r="X131" s="53"/>
      <c r="Y131" s="53"/>
      <c r="Z131" s="53"/>
      <c r="AA131" s="53"/>
      <c r="AB131" s="53"/>
    </row>
    <row r="132" spans="2:28" s="211" customFormat="1" ht="15" customHeight="1">
      <c r="B132" s="223"/>
      <c r="C132" s="210"/>
      <c r="D132" s="218"/>
      <c r="E132" s="210"/>
      <c r="F132" s="214"/>
      <c r="G132" s="210"/>
      <c r="H132" s="215"/>
      <c r="I132" s="210"/>
      <c r="J132" s="235"/>
      <c r="L132" s="53"/>
      <c r="M132" s="53"/>
      <c r="N132" s="53"/>
      <c r="O132" s="53"/>
      <c r="P132" s="53"/>
      <c r="Q132" s="53"/>
      <c r="R132" s="53"/>
      <c r="S132" s="53"/>
      <c r="T132" s="53"/>
      <c r="U132" s="53"/>
      <c r="V132" s="53"/>
      <c r="W132" s="53"/>
      <c r="X132" s="53"/>
      <c r="Y132" s="53"/>
      <c r="Z132" s="53"/>
      <c r="AA132" s="53"/>
      <c r="AB132" s="53"/>
    </row>
    <row r="133" spans="2:28" s="211" customFormat="1" ht="15" customHeight="1">
      <c r="B133" s="223"/>
      <c r="C133" s="210"/>
      <c r="D133" s="218"/>
      <c r="E133" s="210"/>
      <c r="F133" s="214"/>
      <c r="G133" s="210"/>
      <c r="H133" s="215"/>
      <c r="I133" s="210"/>
      <c r="J133" s="235"/>
      <c r="L133" s="53"/>
      <c r="M133" s="53"/>
      <c r="N133" s="53"/>
      <c r="O133" s="53"/>
      <c r="P133" s="53"/>
      <c r="Q133" s="53"/>
      <c r="R133" s="53"/>
      <c r="S133" s="53"/>
      <c r="T133" s="53"/>
      <c r="U133" s="53"/>
      <c r="V133" s="53"/>
      <c r="W133" s="53"/>
      <c r="X133" s="53"/>
      <c r="Y133" s="53"/>
      <c r="Z133" s="53"/>
      <c r="AA133" s="53"/>
      <c r="AB133" s="53"/>
    </row>
    <row r="134" spans="2:28" s="211" customFormat="1" ht="15" customHeight="1">
      <c r="B134" s="223"/>
      <c r="C134" s="210"/>
      <c r="D134" s="218"/>
      <c r="E134" s="210"/>
      <c r="F134" s="214"/>
      <c r="G134" s="210"/>
      <c r="H134" s="215"/>
      <c r="I134" s="210"/>
      <c r="J134" s="235"/>
      <c r="L134" s="53"/>
      <c r="M134" s="53"/>
      <c r="N134" s="53"/>
      <c r="O134" s="53"/>
      <c r="P134" s="53"/>
      <c r="Q134" s="53"/>
      <c r="R134" s="53"/>
      <c r="S134" s="53"/>
      <c r="T134" s="53"/>
      <c r="U134" s="53"/>
      <c r="V134" s="53"/>
      <c r="W134" s="53"/>
      <c r="X134" s="53"/>
      <c r="Y134" s="53"/>
      <c r="Z134" s="53"/>
      <c r="AA134" s="53"/>
      <c r="AB134" s="53"/>
    </row>
    <row r="135" spans="2:28" s="211" customFormat="1" ht="15" customHeight="1">
      <c r="B135" s="223"/>
      <c r="C135" s="210"/>
      <c r="D135" s="218"/>
      <c r="E135" s="210"/>
      <c r="F135" s="214"/>
      <c r="G135" s="210"/>
      <c r="H135" s="215"/>
      <c r="I135" s="210"/>
      <c r="J135" s="235"/>
      <c r="L135" s="53"/>
      <c r="M135" s="53"/>
      <c r="N135" s="53"/>
      <c r="O135" s="53"/>
      <c r="P135" s="53"/>
      <c r="Q135" s="53"/>
      <c r="R135" s="53"/>
      <c r="S135" s="53"/>
      <c r="T135" s="53"/>
      <c r="U135" s="53"/>
      <c r="V135" s="53"/>
      <c r="W135" s="53"/>
      <c r="X135" s="53"/>
      <c r="Y135" s="53"/>
      <c r="Z135" s="53"/>
      <c r="AA135" s="53"/>
      <c r="AB135" s="53"/>
    </row>
    <row r="136" spans="2:28" s="211" customFormat="1" ht="15" customHeight="1">
      <c r="B136" s="223"/>
      <c r="C136" s="210"/>
      <c r="D136" s="218"/>
      <c r="E136" s="210"/>
      <c r="F136" s="214"/>
      <c r="G136" s="210"/>
      <c r="H136" s="215"/>
      <c r="I136" s="210"/>
      <c r="J136" s="235"/>
      <c r="L136" s="53"/>
      <c r="M136" s="53"/>
      <c r="N136" s="53"/>
      <c r="O136" s="53"/>
      <c r="P136" s="53"/>
      <c r="Q136" s="53"/>
      <c r="R136" s="53"/>
      <c r="S136" s="53"/>
      <c r="T136" s="53"/>
      <c r="U136" s="53"/>
      <c r="V136" s="53"/>
      <c r="W136" s="53"/>
      <c r="X136" s="53"/>
      <c r="Y136" s="53"/>
      <c r="Z136" s="53"/>
      <c r="AA136" s="53"/>
      <c r="AB136" s="53"/>
    </row>
    <row r="137" spans="2:28" s="211" customFormat="1" ht="15" customHeight="1">
      <c r="B137" s="223"/>
      <c r="C137" s="210"/>
      <c r="D137" s="218"/>
      <c r="E137" s="210"/>
      <c r="F137" s="214"/>
      <c r="G137" s="210"/>
      <c r="H137" s="215"/>
      <c r="I137" s="210"/>
      <c r="J137" s="235"/>
      <c r="L137" s="53"/>
      <c r="M137" s="53"/>
      <c r="N137" s="53"/>
      <c r="O137" s="53"/>
      <c r="P137" s="53"/>
      <c r="Q137" s="53"/>
      <c r="R137" s="53"/>
      <c r="S137" s="53"/>
      <c r="T137" s="53"/>
      <c r="U137" s="53"/>
      <c r="V137" s="53"/>
      <c r="W137" s="53"/>
      <c r="X137" s="53"/>
      <c r="Y137" s="53"/>
      <c r="Z137" s="53"/>
      <c r="AA137" s="53"/>
      <c r="AB137" s="53"/>
    </row>
    <row r="138" spans="2:28" s="211" customFormat="1" ht="15" customHeight="1">
      <c r="B138" s="223"/>
      <c r="C138" s="210"/>
      <c r="D138" s="218"/>
      <c r="E138" s="210"/>
      <c r="F138" s="214"/>
      <c r="G138" s="210"/>
      <c r="H138" s="215"/>
      <c r="I138" s="210"/>
      <c r="J138" s="235"/>
      <c r="L138" s="53"/>
      <c r="M138" s="53"/>
      <c r="N138" s="53"/>
      <c r="O138" s="53"/>
      <c r="P138" s="53"/>
      <c r="Q138" s="53"/>
      <c r="R138" s="53"/>
      <c r="S138" s="53"/>
      <c r="T138" s="53"/>
      <c r="U138" s="53"/>
      <c r="V138" s="53"/>
      <c r="W138" s="53"/>
      <c r="X138" s="53"/>
      <c r="Y138" s="53"/>
      <c r="Z138" s="53"/>
      <c r="AA138" s="53"/>
      <c r="AB138" s="53"/>
    </row>
    <row r="139" spans="2:28" s="211" customFormat="1" ht="15" customHeight="1">
      <c r="B139" s="223"/>
      <c r="C139" s="210"/>
      <c r="D139" s="218"/>
      <c r="E139" s="210"/>
      <c r="F139" s="214"/>
      <c r="G139" s="210"/>
      <c r="H139" s="215"/>
      <c r="I139" s="210"/>
      <c r="J139" s="235"/>
      <c r="L139" s="53"/>
      <c r="M139" s="53"/>
      <c r="N139" s="53"/>
      <c r="O139" s="53"/>
      <c r="P139" s="53"/>
      <c r="Q139" s="53"/>
      <c r="R139" s="53"/>
      <c r="S139" s="53"/>
      <c r="T139" s="53"/>
      <c r="U139" s="53"/>
      <c r="V139" s="53"/>
      <c r="W139" s="53"/>
      <c r="X139" s="53"/>
      <c r="Y139" s="53"/>
      <c r="Z139" s="53"/>
      <c r="AA139" s="53"/>
      <c r="AB139" s="53"/>
    </row>
    <row r="140" spans="2:28" s="211" customFormat="1" ht="15" customHeight="1">
      <c r="B140" s="223"/>
      <c r="C140" s="210"/>
      <c r="D140" s="218"/>
      <c r="E140" s="210"/>
      <c r="F140" s="214"/>
      <c r="G140" s="210"/>
      <c r="H140" s="215"/>
      <c r="I140" s="210"/>
      <c r="J140" s="235"/>
      <c r="L140" s="53"/>
      <c r="M140" s="53"/>
      <c r="N140" s="53"/>
      <c r="O140" s="53"/>
      <c r="P140" s="53"/>
      <c r="Q140" s="53"/>
      <c r="R140" s="53"/>
      <c r="S140" s="53"/>
      <c r="T140" s="53"/>
      <c r="U140" s="53"/>
      <c r="V140" s="53"/>
      <c r="W140" s="53"/>
      <c r="X140" s="53"/>
      <c r="Y140" s="53"/>
      <c r="Z140" s="53"/>
      <c r="AA140" s="53"/>
      <c r="AB140" s="53"/>
    </row>
    <row r="141" spans="2:28" s="211" customFormat="1" ht="15" customHeight="1">
      <c r="B141" s="223"/>
      <c r="C141" s="210"/>
      <c r="D141" s="218"/>
      <c r="E141" s="210"/>
      <c r="F141" s="214"/>
      <c r="G141" s="210"/>
      <c r="H141" s="215"/>
      <c r="I141" s="210"/>
      <c r="J141" s="235"/>
      <c r="L141" s="53"/>
      <c r="M141" s="53"/>
      <c r="N141" s="53"/>
      <c r="O141" s="53"/>
      <c r="P141" s="53"/>
      <c r="Q141" s="53"/>
      <c r="R141" s="53"/>
      <c r="S141" s="53"/>
      <c r="T141" s="53"/>
      <c r="U141" s="53"/>
      <c r="V141" s="53"/>
      <c r="W141" s="53"/>
      <c r="X141" s="53"/>
      <c r="Y141" s="53"/>
      <c r="Z141" s="53"/>
      <c r="AA141" s="53"/>
      <c r="AB141" s="53"/>
    </row>
    <row r="142" spans="2:28" s="211" customFormat="1" ht="15" customHeight="1">
      <c r="B142" s="223"/>
      <c r="C142" s="210"/>
      <c r="D142" s="218"/>
      <c r="E142" s="210"/>
      <c r="F142" s="214"/>
      <c r="G142" s="210"/>
      <c r="H142" s="215"/>
      <c r="I142" s="210"/>
      <c r="J142" s="235"/>
      <c r="L142" s="53"/>
      <c r="M142" s="53"/>
      <c r="N142" s="53"/>
      <c r="O142" s="53"/>
      <c r="P142" s="53"/>
      <c r="Q142" s="53"/>
      <c r="R142" s="53"/>
      <c r="S142" s="53"/>
      <c r="T142" s="53"/>
      <c r="U142" s="53"/>
      <c r="V142" s="53"/>
      <c r="W142" s="53"/>
      <c r="X142" s="53"/>
      <c r="Y142" s="53"/>
      <c r="Z142" s="53"/>
      <c r="AA142" s="53"/>
      <c r="AB142" s="53"/>
    </row>
    <row r="143" spans="2:28" s="211" customFormat="1" ht="15" customHeight="1">
      <c r="B143" s="223"/>
      <c r="C143" s="210"/>
      <c r="D143" s="218"/>
      <c r="E143" s="210"/>
      <c r="F143" s="214"/>
      <c r="G143" s="210"/>
      <c r="H143" s="215"/>
      <c r="I143" s="210"/>
      <c r="J143" s="235"/>
      <c r="L143" s="53"/>
      <c r="M143" s="53"/>
      <c r="N143" s="53"/>
      <c r="O143" s="53"/>
      <c r="P143" s="53"/>
      <c r="Q143" s="53"/>
      <c r="R143" s="53"/>
      <c r="S143" s="53"/>
      <c r="T143" s="53"/>
      <c r="U143" s="53"/>
      <c r="V143" s="53"/>
      <c r="W143" s="53"/>
      <c r="X143" s="53"/>
      <c r="Y143" s="53"/>
      <c r="Z143" s="53"/>
      <c r="AA143" s="53"/>
      <c r="AB143" s="53"/>
    </row>
    <row r="144" spans="2:28" s="211" customFormat="1" ht="15" customHeight="1">
      <c r="B144" s="223"/>
      <c r="C144" s="210"/>
      <c r="D144" s="218"/>
      <c r="E144" s="210"/>
      <c r="F144" s="214"/>
      <c r="G144" s="210"/>
      <c r="H144" s="215"/>
      <c r="I144" s="210"/>
      <c r="J144" s="235"/>
      <c r="L144" s="53"/>
      <c r="M144" s="53"/>
      <c r="N144" s="53"/>
      <c r="O144" s="53"/>
      <c r="P144" s="53"/>
      <c r="Q144" s="53"/>
      <c r="R144" s="53"/>
      <c r="S144" s="53"/>
      <c r="T144" s="53"/>
      <c r="U144" s="53"/>
      <c r="V144" s="53"/>
      <c r="W144" s="53"/>
      <c r="X144" s="53"/>
      <c r="Y144" s="53"/>
      <c r="Z144" s="53"/>
      <c r="AA144" s="53"/>
      <c r="AB144" s="53"/>
    </row>
    <row r="145" spans="2:28" s="211" customFormat="1" ht="15" customHeight="1">
      <c r="B145" s="223"/>
      <c r="C145" s="210"/>
      <c r="D145" s="218"/>
      <c r="E145" s="210"/>
      <c r="F145" s="214"/>
      <c r="G145" s="210"/>
      <c r="H145" s="215"/>
      <c r="I145" s="210"/>
      <c r="J145" s="235"/>
      <c r="L145" s="53"/>
      <c r="M145" s="53"/>
      <c r="N145" s="53"/>
      <c r="O145" s="53"/>
      <c r="P145" s="53"/>
      <c r="Q145" s="53"/>
      <c r="R145" s="53"/>
      <c r="S145" s="53"/>
      <c r="T145" s="53"/>
      <c r="U145" s="53"/>
      <c r="V145" s="53"/>
      <c r="W145" s="53"/>
      <c r="X145" s="53"/>
      <c r="Y145" s="53"/>
      <c r="Z145" s="53"/>
      <c r="AA145" s="53"/>
      <c r="AB145" s="53"/>
    </row>
    <row r="146" spans="2:28" s="211" customFormat="1" ht="15" customHeight="1">
      <c r="B146" s="223"/>
      <c r="C146" s="210"/>
      <c r="D146" s="218"/>
      <c r="E146" s="210"/>
      <c r="F146" s="214"/>
      <c r="G146" s="210"/>
      <c r="H146" s="215"/>
      <c r="I146" s="210"/>
      <c r="J146" s="235"/>
      <c r="L146" s="53"/>
      <c r="M146" s="53"/>
      <c r="N146" s="53"/>
      <c r="O146" s="53"/>
      <c r="P146" s="53"/>
      <c r="Q146" s="53"/>
      <c r="R146" s="53"/>
      <c r="S146" s="53"/>
      <c r="T146" s="53"/>
      <c r="U146" s="53"/>
      <c r="V146" s="53"/>
      <c r="W146" s="53"/>
      <c r="X146" s="53"/>
      <c r="Y146" s="53"/>
      <c r="Z146" s="53"/>
      <c r="AA146" s="53"/>
      <c r="AB146" s="53"/>
    </row>
    <row r="147" spans="2:28" s="211" customFormat="1" ht="15" customHeight="1">
      <c r="B147" s="223"/>
      <c r="C147" s="210"/>
      <c r="D147" s="218"/>
      <c r="E147" s="210"/>
      <c r="F147" s="214"/>
      <c r="G147" s="210"/>
      <c r="H147" s="215"/>
      <c r="I147" s="210"/>
      <c r="J147" s="235"/>
      <c r="L147" s="53"/>
      <c r="M147" s="53"/>
      <c r="N147" s="53"/>
      <c r="O147" s="53"/>
      <c r="P147" s="53"/>
      <c r="Q147" s="53"/>
      <c r="R147" s="53"/>
      <c r="S147" s="53"/>
      <c r="T147" s="53"/>
      <c r="U147" s="53"/>
      <c r="V147" s="53"/>
      <c r="W147" s="53"/>
      <c r="X147" s="53"/>
      <c r="Y147" s="53"/>
      <c r="Z147" s="53"/>
      <c r="AA147" s="53"/>
      <c r="AB147" s="53"/>
    </row>
    <row r="148" spans="2:28" s="211" customFormat="1" ht="15" customHeight="1">
      <c r="B148" s="223"/>
      <c r="C148" s="210"/>
      <c r="D148" s="218"/>
      <c r="E148" s="210"/>
      <c r="F148" s="214"/>
      <c r="G148" s="210"/>
      <c r="H148" s="215"/>
      <c r="I148" s="210"/>
      <c r="J148" s="235"/>
      <c r="L148" s="53"/>
      <c r="M148" s="53"/>
      <c r="N148" s="53"/>
      <c r="O148" s="53"/>
      <c r="P148" s="53"/>
      <c r="Q148" s="53"/>
      <c r="R148" s="53"/>
      <c r="S148" s="53"/>
      <c r="T148" s="53"/>
      <c r="U148" s="53"/>
      <c r="V148" s="53"/>
      <c r="W148" s="53"/>
      <c r="X148" s="53"/>
      <c r="Y148" s="53"/>
      <c r="Z148" s="53"/>
      <c r="AA148" s="53"/>
      <c r="AB148" s="53"/>
    </row>
    <row r="149" spans="2:28" s="211" customFormat="1" ht="15" customHeight="1">
      <c r="B149" s="223"/>
      <c r="C149" s="210"/>
      <c r="D149" s="218"/>
      <c r="E149" s="210"/>
      <c r="F149" s="214"/>
      <c r="G149" s="210"/>
      <c r="H149" s="215"/>
      <c r="I149" s="210"/>
      <c r="J149" s="235"/>
      <c r="L149" s="53"/>
      <c r="M149" s="53"/>
      <c r="N149" s="53"/>
      <c r="O149" s="53"/>
      <c r="P149" s="53"/>
      <c r="Q149" s="53"/>
      <c r="R149" s="53"/>
      <c r="S149" s="53"/>
      <c r="T149" s="53"/>
      <c r="U149" s="53"/>
      <c r="V149" s="53"/>
      <c r="W149" s="53"/>
      <c r="X149" s="53"/>
      <c r="Y149" s="53"/>
      <c r="Z149" s="53"/>
      <c r="AA149" s="53"/>
      <c r="AB149" s="53"/>
    </row>
    <row r="150" spans="2:28" s="211" customFormat="1" ht="15" customHeight="1">
      <c r="B150" s="223"/>
      <c r="C150" s="210"/>
      <c r="D150" s="218"/>
      <c r="E150" s="210"/>
      <c r="F150" s="214"/>
      <c r="G150" s="210"/>
      <c r="H150" s="215"/>
      <c r="I150" s="210"/>
      <c r="J150" s="235"/>
      <c r="L150" s="53"/>
      <c r="M150" s="53"/>
      <c r="N150" s="53"/>
      <c r="O150" s="53"/>
      <c r="P150" s="53"/>
      <c r="Q150" s="53"/>
      <c r="R150" s="53"/>
      <c r="S150" s="53"/>
      <c r="T150" s="53"/>
      <c r="U150" s="53"/>
      <c r="V150" s="53"/>
      <c r="W150" s="53"/>
      <c r="X150" s="53"/>
      <c r="Y150" s="53"/>
      <c r="Z150" s="53"/>
      <c r="AA150" s="53"/>
      <c r="AB150" s="53"/>
    </row>
    <row r="151" spans="2:28" s="211" customFormat="1" ht="15" customHeight="1">
      <c r="B151" s="223"/>
      <c r="C151" s="210"/>
      <c r="D151" s="218"/>
      <c r="E151" s="210"/>
      <c r="F151" s="214"/>
      <c r="G151" s="210"/>
      <c r="H151" s="215"/>
      <c r="I151" s="210"/>
      <c r="J151" s="235"/>
      <c r="L151" s="53"/>
      <c r="M151" s="53"/>
      <c r="N151" s="53"/>
      <c r="O151" s="53"/>
      <c r="P151" s="53"/>
      <c r="Q151" s="53"/>
      <c r="R151" s="53"/>
      <c r="S151" s="53"/>
      <c r="T151" s="53"/>
      <c r="U151" s="53"/>
      <c r="V151" s="53"/>
      <c r="W151" s="53"/>
      <c r="X151" s="53"/>
      <c r="Y151" s="53"/>
      <c r="Z151" s="53"/>
      <c r="AA151" s="53"/>
      <c r="AB151" s="53"/>
    </row>
    <row r="152" spans="2:28" s="211" customFormat="1" ht="15" customHeight="1">
      <c r="B152" s="223"/>
      <c r="C152" s="210"/>
      <c r="D152" s="218"/>
      <c r="E152" s="210"/>
      <c r="F152" s="214"/>
      <c r="G152" s="210"/>
      <c r="H152" s="215"/>
      <c r="I152" s="210"/>
      <c r="J152" s="235"/>
      <c r="L152" s="53"/>
      <c r="M152" s="53"/>
      <c r="N152" s="53"/>
      <c r="O152" s="53"/>
      <c r="P152" s="53"/>
      <c r="Q152" s="53"/>
      <c r="R152" s="53"/>
      <c r="S152" s="53"/>
      <c r="T152" s="53"/>
      <c r="U152" s="53"/>
      <c r="V152" s="53"/>
      <c r="W152" s="53"/>
      <c r="X152" s="53"/>
      <c r="Y152" s="53"/>
      <c r="Z152" s="53"/>
      <c r="AA152" s="53"/>
      <c r="AB152" s="53"/>
    </row>
    <row r="153" spans="2:28" s="211" customFormat="1" ht="15" customHeight="1">
      <c r="B153" s="223"/>
      <c r="C153" s="210"/>
      <c r="D153" s="218"/>
      <c r="E153" s="210"/>
      <c r="F153" s="214"/>
      <c r="G153" s="210"/>
      <c r="H153" s="215"/>
      <c r="I153" s="210"/>
      <c r="J153" s="235"/>
      <c r="L153" s="53"/>
      <c r="M153" s="53"/>
      <c r="N153" s="53"/>
      <c r="O153" s="53"/>
      <c r="P153" s="53"/>
      <c r="Q153" s="53"/>
      <c r="R153" s="53"/>
      <c r="S153" s="53"/>
      <c r="T153" s="53"/>
      <c r="U153" s="53"/>
      <c r="V153" s="53"/>
      <c r="W153" s="53"/>
      <c r="X153" s="53"/>
      <c r="Y153" s="53"/>
      <c r="Z153" s="53"/>
      <c r="AA153" s="53"/>
      <c r="AB153" s="53"/>
    </row>
    <row r="154" spans="2:28" s="211" customFormat="1" ht="15" customHeight="1">
      <c r="B154" s="223"/>
      <c r="C154" s="210"/>
      <c r="D154" s="218"/>
      <c r="E154" s="210"/>
      <c r="F154" s="214"/>
      <c r="G154" s="210"/>
      <c r="H154" s="215"/>
      <c r="I154" s="210"/>
      <c r="J154" s="235"/>
      <c r="L154" s="53"/>
      <c r="M154" s="53"/>
      <c r="N154" s="53"/>
      <c r="O154" s="53"/>
      <c r="P154" s="53"/>
      <c r="Q154" s="53"/>
      <c r="R154" s="53"/>
      <c r="S154" s="53"/>
      <c r="T154" s="53"/>
      <c r="U154" s="53"/>
      <c r="V154" s="53"/>
      <c r="W154" s="53"/>
      <c r="X154" s="53"/>
      <c r="Y154" s="53"/>
      <c r="Z154" s="53"/>
      <c r="AA154" s="53"/>
      <c r="AB154" s="53"/>
    </row>
    <row r="155" spans="2:28" s="211" customFormat="1" ht="15" customHeight="1">
      <c r="B155" s="223"/>
      <c r="C155" s="210"/>
      <c r="D155" s="218"/>
      <c r="E155" s="210"/>
      <c r="F155" s="214"/>
      <c r="G155" s="210"/>
      <c r="H155" s="215"/>
      <c r="I155" s="210"/>
      <c r="J155" s="235"/>
      <c r="L155" s="53"/>
      <c r="M155" s="53"/>
      <c r="N155" s="53"/>
      <c r="O155" s="53"/>
      <c r="P155" s="53"/>
      <c r="Q155" s="53"/>
      <c r="R155" s="53"/>
      <c r="S155" s="53"/>
      <c r="T155" s="53"/>
      <c r="U155" s="53"/>
      <c r="V155" s="53"/>
      <c r="W155" s="53"/>
      <c r="X155" s="53"/>
      <c r="Y155" s="53"/>
      <c r="Z155" s="53"/>
      <c r="AA155" s="53"/>
      <c r="AB155" s="53"/>
    </row>
    <row r="156" spans="2:28" s="211" customFormat="1" ht="15" customHeight="1">
      <c r="B156" s="223"/>
      <c r="C156" s="210"/>
      <c r="D156" s="218"/>
      <c r="E156" s="210"/>
      <c r="F156" s="214"/>
      <c r="G156" s="210"/>
      <c r="H156" s="215"/>
      <c r="I156" s="210"/>
      <c r="J156" s="235"/>
      <c r="L156" s="53"/>
      <c r="M156" s="53"/>
      <c r="N156" s="53"/>
      <c r="O156" s="53"/>
      <c r="P156" s="53"/>
      <c r="Q156" s="53"/>
      <c r="R156" s="53"/>
      <c r="S156" s="53"/>
      <c r="T156" s="53"/>
      <c r="U156" s="53"/>
      <c r="V156" s="53"/>
      <c r="W156" s="53"/>
      <c r="X156" s="53"/>
      <c r="Y156" s="53"/>
      <c r="Z156" s="53"/>
      <c r="AA156" s="53"/>
      <c r="AB156" s="53"/>
    </row>
    <row r="157" spans="2:28" s="211" customFormat="1" ht="15" customHeight="1">
      <c r="B157" s="223"/>
      <c r="C157" s="210"/>
      <c r="D157" s="218"/>
      <c r="E157" s="210"/>
      <c r="F157" s="214"/>
      <c r="G157" s="210"/>
      <c r="H157" s="215"/>
      <c r="I157" s="210"/>
      <c r="J157" s="235"/>
      <c r="L157" s="53"/>
      <c r="M157" s="53"/>
      <c r="N157" s="53"/>
      <c r="O157" s="53"/>
      <c r="P157" s="53"/>
      <c r="Q157" s="53"/>
      <c r="R157" s="53"/>
      <c r="S157" s="53"/>
      <c r="T157" s="53"/>
      <c r="U157" s="53"/>
      <c r="V157" s="53"/>
      <c r="W157" s="53"/>
      <c r="X157" s="53"/>
      <c r="Y157" s="53"/>
      <c r="Z157" s="53"/>
      <c r="AA157" s="53"/>
      <c r="AB157" s="53"/>
    </row>
    <row r="158" spans="2:28" s="211" customFormat="1" ht="15" customHeight="1">
      <c r="B158" s="223"/>
      <c r="C158" s="210"/>
      <c r="D158" s="218"/>
      <c r="E158" s="210"/>
      <c r="F158" s="214"/>
      <c r="G158" s="210"/>
      <c r="H158" s="215"/>
      <c r="I158" s="210"/>
      <c r="J158" s="235"/>
      <c r="L158" s="53"/>
      <c r="M158" s="53"/>
      <c r="N158" s="53"/>
      <c r="O158" s="53"/>
      <c r="P158" s="53"/>
      <c r="Q158" s="53"/>
      <c r="R158" s="53"/>
      <c r="S158" s="53"/>
      <c r="T158" s="53"/>
      <c r="U158" s="53"/>
      <c r="V158" s="53"/>
      <c r="W158" s="53"/>
      <c r="X158" s="53"/>
      <c r="Y158" s="53"/>
      <c r="Z158" s="53"/>
      <c r="AA158" s="53"/>
      <c r="AB158" s="53"/>
    </row>
    <row r="159" spans="2:28" s="211" customFormat="1" ht="15" customHeight="1">
      <c r="B159" s="223"/>
      <c r="C159" s="210"/>
      <c r="D159" s="218"/>
      <c r="E159" s="210"/>
      <c r="F159" s="214"/>
      <c r="G159" s="210"/>
      <c r="H159" s="215"/>
      <c r="I159" s="210"/>
      <c r="J159" s="235"/>
      <c r="L159" s="53"/>
      <c r="M159" s="53"/>
      <c r="N159" s="53"/>
      <c r="O159" s="53"/>
      <c r="P159" s="53"/>
      <c r="Q159" s="53"/>
      <c r="R159" s="53"/>
      <c r="S159" s="53"/>
      <c r="T159" s="53"/>
      <c r="U159" s="53"/>
      <c r="V159" s="53"/>
      <c r="W159" s="53"/>
      <c r="X159" s="53"/>
      <c r="Y159" s="53"/>
      <c r="Z159" s="53"/>
      <c r="AA159" s="53"/>
      <c r="AB159" s="53"/>
    </row>
    <row r="160" spans="2:28" s="211" customFormat="1" ht="15" customHeight="1">
      <c r="B160" s="223"/>
      <c r="C160" s="210"/>
      <c r="D160" s="218"/>
      <c r="E160" s="210"/>
      <c r="F160" s="214"/>
      <c r="G160" s="210"/>
      <c r="H160" s="215"/>
      <c r="I160" s="210"/>
      <c r="J160" s="235"/>
      <c r="L160" s="53"/>
      <c r="M160" s="53"/>
      <c r="N160" s="53"/>
      <c r="O160" s="53"/>
      <c r="P160" s="53"/>
      <c r="Q160" s="53"/>
      <c r="R160" s="53"/>
      <c r="S160" s="53"/>
      <c r="T160" s="53"/>
      <c r="U160" s="53"/>
      <c r="V160" s="53"/>
      <c r="W160" s="53"/>
      <c r="X160" s="53"/>
      <c r="Y160" s="53"/>
      <c r="Z160" s="53"/>
      <c r="AA160" s="53"/>
      <c r="AB160" s="53"/>
    </row>
    <row r="161" spans="2:28" s="211" customFormat="1" ht="15" customHeight="1">
      <c r="B161" s="223"/>
      <c r="C161" s="210"/>
      <c r="D161" s="218"/>
      <c r="E161" s="210"/>
      <c r="F161" s="214"/>
      <c r="G161" s="210"/>
      <c r="H161" s="215"/>
      <c r="I161" s="210"/>
      <c r="J161" s="235"/>
      <c r="L161" s="53"/>
      <c r="M161" s="53"/>
      <c r="N161" s="53"/>
      <c r="O161" s="53"/>
      <c r="P161" s="53"/>
      <c r="Q161" s="53"/>
      <c r="R161" s="53"/>
      <c r="S161" s="53"/>
      <c r="T161" s="53"/>
      <c r="U161" s="53"/>
      <c r="V161" s="53"/>
      <c r="W161" s="53"/>
      <c r="X161" s="53"/>
      <c r="Y161" s="53"/>
      <c r="Z161" s="53"/>
      <c r="AA161" s="53"/>
      <c r="AB161" s="53"/>
    </row>
    <row r="162" spans="2:28" s="211" customFormat="1" ht="15" customHeight="1">
      <c r="B162" s="223"/>
      <c r="C162" s="210"/>
      <c r="D162" s="218"/>
      <c r="E162" s="210"/>
      <c r="F162" s="214"/>
      <c r="G162" s="210"/>
      <c r="H162" s="215"/>
      <c r="I162" s="210"/>
      <c r="J162" s="235"/>
      <c r="L162" s="53"/>
      <c r="M162" s="53"/>
      <c r="N162" s="53"/>
      <c r="O162" s="53"/>
      <c r="P162" s="53"/>
      <c r="Q162" s="53"/>
      <c r="R162" s="53"/>
      <c r="S162" s="53"/>
      <c r="T162" s="53"/>
      <c r="U162" s="53"/>
      <c r="V162" s="53"/>
      <c r="W162" s="53"/>
      <c r="X162" s="53"/>
      <c r="Y162" s="53"/>
      <c r="Z162" s="53"/>
      <c r="AA162" s="53"/>
      <c r="AB162" s="53"/>
    </row>
    <row r="163" spans="2:28" s="211" customFormat="1" ht="15" customHeight="1">
      <c r="B163" s="223"/>
      <c r="C163" s="210"/>
      <c r="D163" s="218"/>
      <c r="E163" s="210"/>
      <c r="F163" s="214"/>
      <c r="G163" s="210"/>
      <c r="H163" s="215"/>
      <c r="I163" s="210"/>
      <c r="J163" s="235"/>
      <c r="L163" s="53"/>
      <c r="M163" s="53"/>
      <c r="N163" s="53"/>
      <c r="O163" s="53"/>
      <c r="P163" s="53"/>
      <c r="Q163" s="53"/>
      <c r="R163" s="53"/>
      <c r="S163" s="53"/>
      <c r="T163" s="53"/>
      <c r="U163" s="53"/>
      <c r="V163" s="53"/>
      <c r="W163" s="53"/>
      <c r="X163" s="53"/>
      <c r="Y163" s="53"/>
      <c r="Z163" s="53"/>
      <c r="AA163" s="53"/>
      <c r="AB163" s="53"/>
    </row>
    <row r="164" spans="2:28" s="211" customFormat="1" ht="15" customHeight="1">
      <c r="B164" s="223"/>
      <c r="C164" s="210"/>
      <c r="D164" s="218"/>
      <c r="E164" s="210"/>
      <c r="F164" s="214"/>
      <c r="G164" s="210"/>
      <c r="H164" s="215"/>
      <c r="I164" s="210"/>
      <c r="J164" s="235"/>
      <c r="L164" s="53"/>
      <c r="M164" s="53"/>
      <c r="N164" s="53"/>
      <c r="O164" s="53"/>
      <c r="P164" s="53"/>
      <c r="Q164" s="53"/>
      <c r="R164" s="53"/>
      <c r="S164" s="53"/>
      <c r="T164" s="53"/>
      <c r="U164" s="53"/>
      <c r="V164" s="53"/>
      <c r="W164" s="53"/>
      <c r="X164" s="53"/>
      <c r="Y164" s="53"/>
      <c r="Z164" s="53"/>
      <c r="AA164" s="53"/>
      <c r="AB164" s="53"/>
    </row>
    <row r="165" spans="2:28" s="211" customFormat="1" ht="15" customHeight="1">
      <c r="B165" s="223"/>
      <c r="C165" s="210"/>
      <c r="D165" s="218"/>
      <c r="E165" s="210"/>
      <c r="F165" s="214"/>
      <c r="G165" s="210"/>
      <c r="H165" s="215"/>
      <c r="I165" s="210"/>
      <c r="J165" s="235"/>
      <c r="L165" s="53"/>
      <c r="M165" s="53"/>
      <c r="N165" s="53"/>
      <c r="O165" s="53"/>
      <c r="P165" s="53"/>
      <c r="Q165" s="53"/>
      <c r="R165" s="53"/>
      <c r="S165" s="53"/>
      <c r="T165" s="53"/>
      <c r="U165" s="53"/>
      <c r="V165" s="53"/>
      <c r="W165" s="53"/>
      <c r="X165" s="53"/>
      <c r="Y165" s="53"/>
      <c r="Z165" s="53"/>
      <c r="AA165" s="53"/>
      <c r="AB165" s="53"/>
    </row>
    <row r="166" spans="2:28" s="211" customFormat="1" ht="15" customHeight="1">
      <c r="B166" s="223"/>
      <c r="C166" s="210"/>
      <c r="D166" s="218"/>
      <c r="E166" s="210"/>
      <c r="F166" s="214"/>
      <c r="G166" s="210"/>
      <c r="H166" s="215"/>
      <c r="I166" s="210"/>
      <c r="J166" s="235"/>
      <c r="L166" s="53"/>
      <c r="M166" s="53"/>
      <c r="N166" s="53"/>
      <c r="O166" s="53"/>
      <c r="P166" s="53"/>
      <c r="Q166" s="53"/>
      <c r="R166" s="53"/>
      <c r="S166" s="53"/>
      <c r="T166" s="53"/>
      <c r="U166" s="53"/>
      <c r="V166" s="53"/>
      <c r="W166" s="53"/>
      <c r="X166" s="53"/>
      <c r="Y166" s="53"/>
      <c r="Z166" s="53"/>
      <c r="AA166" s="53"/>
      <c r="AB166" s="53"/>
    </row>
    <row r="167" spans="2:28" s="211" customFormat="1" ht="15" customHeight="1">
      <c r="B167" s="223"/>
      <c r="C167" s="210"/>
      <c r="D167" s="218"/>
      <c r="E167" s="210"/>
      <c r="F167" s="214"/>
      <c r="G167" s="210"/>
      <c r="H167" s="215"/>
      <c r="I167" s="210"/>
      <c r="J167" s="235"/>
      <c r="L167" s="53"/>
      <c r="M167" s="53"/>
      <c r="N167" s="53"/>
      <c r="O167" s="53"/>
      <c r="P167" s="53"/>
      <c r="Q167" s="53"/>
      <c r="R167" s="53"/>
      <c r="S167" s="53"/>
      <c r="T167" s="53"/>
      <c r="U167" s="53"/>
      <c r="V167" s="53"/>
      <c r="W167" s="53"/>
      <c r="X167" s="53"/>
      <c r="Y167" s="53"/>
      <c r="Z167" s="53"/>
      <c r="AA167" s="53"/>
      <c r="AB167" s="53"/>
    </row>
    <row r="168" spans="2:28" s="211" customFormat="1" ht="15" customHeight="1">
      <c r="B168" s="223"/>
      <c r="C168" s="210"/>
      <c r="D168" s="218"/>
      <c r="E168" s="210"/>
      <c r="F168" s="214"/>
      <c r="G168" s="210"/>
      <c r="H168" s="215"/>
      <c r="I168" s="210"/>
      <c r="J168" s="235"/>
      <c r="L168" s="53"/>
      <c r="M168" s="53"/>
      <c r="N168" s="53"/>
      <c r="O168" s="53"/>
      <c r="P168" s="53"/>
      <c r="Q168" s="53"/>
      <c r="R168" s="53"/>
      <c r="S168" s="53"/>
      <c r="T168" s="53"/>
      <c r="U168" s="53"/>
      <c r="V168" s="53"/>
      <c r="W168" s="53"/>
      <c r="X168" s="53"/>
      <c r="Y168" s="53"/>
      <c r="Z168" s="53"/>
      <c r="AA168" s="53"/>
      <c r="AB168" s="53"/>
    </row>
    <row r="169" spans="2:28" s="211" customFormat="1" ht="15" customHeight="1">
      <c r="B169" s="223"/>
      <c r="C169" s="210"/>
      <c r="D169" s="218"/>
      <c r="E169" s="210"/>
      <c r="F169" s="214"/>
      <c r="G169" s="210"/>
      <c r="H169" s="215"/>
      <c r="I169" s="210"/>
      <c r="J169" s="235"/>
      <c r="L169" s="53"/>
      <c r="M169" s="53"/>
      <c r="N169" s="53"/>
      <c r="O169" s="53"/>
      <c r="P169" s="53"/>
      <c r="Q169" s="53"/>
      <c r="R169" s="53"/>
      <c r="S169" s="53"/>
      <c r="T169" s="53"/>
      <c r="U169" s="53"/>
      <c r="V169" s="53"/>
      <c r="W169" s="53"/>
      <c r="X169" s="53"/>
      <c r="Y169" s="53"/>
      <c r="Z169" s="53"/>
      <c r="AA169" s="53"/>
      <c r="AB169" s="53"/>
    </row>
    <row r="170" spans="2:28" s="211" customFormat="1" ht="15" customHeight="1">
      <c r="B170" s="223"/>
      <c r="C170" s="210"/>
      <c r="D170" s="218"/>
      <c r="E170" s="210"/>
      <c r="F170" s="214"/>
      <c r="G170" s="210"/>
      <c r="H170" s="215"/>
      <c r="I170" s="210"/>
      <c r="J170" s="235"/>
      <c r="L170" s="53"/>
      <c r="M170" s="53"/>
      <c r="N170" s="53"/>
      <c r="O170" s="53"/>
      <c r="P170" s="53"/>
      <c r="Q170" s="53"/>
      <c r="R170" s="53"/>
      <c r="S170" s="53"/>
      <c r="T170" s="53"/>
      <c r="U170" s="53"/>
      <c r="V170" s="53"/>
      <c r="W170" s="53"/>
      <c r="X170" s="53"/>
      <c r="Y170" s="53"/>
      <c r="Z170" s="53"/>
      <c r="AA170" s="53"/>
      <c r="AB170" s="53"/>
    </row>
    <row r="171" spans="2:28" s="211" customFormat="1" ht="15" customHeight="1">
      <c r="B171" s="223"/>
      <c r="C171" s="210"/>
      <c r="D171" s="218"/>
      <c r="E171" s="210"/>
      <c r="F171" s="214"/>
      <c r="G171" s="210"/>
      <c r="H171" s="215"/>
      <c r="I171" s="210"/>
      <c r="J171" s="235"/>
      <c r="L171" s="53"/>
      <c r="M171" s="53"/>
      <c r="N171" s="53"/>
      <c r="O171" s="53"/>
      <c r="P171" s="53"/>
      <c r="Q171" s="53"/>
      <c r="R171" s="53"/>
      <c r="S171" s="53"/>
      <c r="T171" s="53"/>
      <c r="U171" s="53"/>
      <c r="V171" s="53"/>
      <c r="W171" s="53"/>
      <c r="X171" s="53"/>
      <c r="Y171" s="53"/>
      <c r="Z171" s="53"/>
      <c r="AA171" s="53"/>
      <c r="AB171" s="53"/>
    </row>
    <row r="172" spans="2:28" s="211" customFormat="1" ht="15" customHeight="1">
      <c r="B172" s="223"/>
      <c r="C172" s="210"/>
      <c r="D172" s="218"/>
      <c r="E172" s="210"/>
      <c r="F172" s="214"/>
      <c r="G172" s="210"/>
      <c r="H172" s="215"/>
      <c r="I172" s="210"/>
      <c r="J172" s="235"/>
      <c r="L172" s="53"/>
      <c r="M172" s="53"/>
      <c r="N172" s="53"/>
      <c r="O172" s="53"/>
      <c r="P172" s="53"/>
      <c r="Q172" s="53"/>
      <c r="R172" s="53"/>
      <c r="S172" s="53"/>
      <c r="T172" s="53"/>
      <c r="U172" s="53"/>
      <c r="V172" s="53"/>
      <c r="W172" s="53"/>
      <c r="X172" s="53"/>
      <c r="Y172" s="53"/>
      <c r="Z172" s="53"/>
      <c r="AA172" s="53"/>
      <c r="AB172" s="53"/>
    </row>
    <row r="173" spans="2:28" s="211" customFormat="1" ht="15" customHeight="1">
      <c r="B173" s="223"/>
      <c r="C173" s="210"/>
      <c r="D173" s="218"/>
      <c r="E173" s="210"/>
      <c r="F173" s="214"/>
      <c r="G173" s="210"/>
      <c r="H173" s="215"/>
      <c r="I173" s="210"/>
      <c r="J173" s="235"/>
      <c r="L173" s="53"/>
      <c r="M173" s="53"/>
      <c r="N173" s="53"/>
      <c r="O173" s="53"/>
      <c r="P173" s="53"/>
      <c r="Q173" s="53"/>
      <c r="R173" s="53"/>
      <c r="S173" s="53"/>
      <c r="T173" s="53"/>
      <c r="U173" s="53"/>
      <c r="V173" s="53"/>
      <c r="W173" s="53"/>
      <c r="X173" s="53"/>
      <c r="Y173" s="53"/>
      <c r="Z173" s="53"/>
      <c r="AA173" s="53"/>
      <c r="AB173" s="53"/>
    </row>
    <row r="174" spans="2:28" s="211" customFormat="1" ht="15" customHeight="1">
      <c r="B174" s="223"/>
      <c r="C174" s="210"/>
      <c r="D174" s="218"/>
      <c r="E174" s="210"/>
      <c r="F174" s="214"/>
      <c r="G174" s="210"/>
      <c r="H174" s="215"/>
      <c r="I174" s="210"/>
      <c r="J174" s="235"/>
      <c r="L174" s="53"/>
      <c r="M174" s="53"/>
      <c r="N174" s="53"/>
      <c r="O174" s="53"/>
      <c r="P174" s="53"/>
      <c r="Q174" s="53"/>
      <c r="R174" s="53"/>
      <c r="S174" s="53"/>
      <c r="T174" s="53"/>
      <c r="U174" s="53"/>
      <c r="V174" s="53"/>
      <c r="W174" s="53"/>
      <c r="X174" s="53"/>
      <c r="Y174" s="53"/>
      <c r="Z174" s="53"/>
      <c r="AA174" s="53"/>
      <c r="AB174" s="53"/>
    </row>
    <row r="175" spans="2:28" s="211" customFormat="1" ht="15" customHeight="1">
      <c r="B175" s="223"/>
      <c r="C175" s="210"/>
      <c r="D175" s="218"/>
      <c r="E175" s="210"/>
      <c r="F175" s="214"/>
      <c r="G175" s="210"/>
      <c r="H175" s="215"/>
      <c r="I175" s="210"/>
      <c r="J175" s="235"/>
      <c r="L175" s="53"/>
      <c r="M175" s="53"/>
      <c r="N175" s="53"/>
      <c r="O175" s="53"/>
      <c r="P175" s="53"/>
      <c r="Q175" s="53"/>
      <c r="R175" s="53"/>
      <c r="S175" s="53"/>
      <c r="T175" s="53"/>
      <c r="U175" s="53"/>
      <c r="V175" s="53"/>
      <c r="W175" s="53"/>
      <c r="X175" s="53"/>
      <c r="Y175" s="53"/>
      <c r="Z175" s="53"/>
      <c r="AA175" s="53"/>
      <c r="AB175" s="53"/>
    </row>
    <row r="176" spans="2:28" s="211" customFormat="1" ht="15" customHeight="1">
      <c r="B176" s="223"/>
      <c r="C176" s="210"/>
      <c r="D176" s="218"/>
      <c r="E176" s="210"/>
      <c r="F176" s="214"/>
      <c r="G176" s="210"/>
      <c r="H176" s="215"/>
      <c r="I176" s="210"/>
      <c r="J176" s="235"/>
      <c r="L176" s="53"/>
      <c r="M176" s="53"/>
      <c r="N176" s="53"/>
      <c r="O176" s="53"/>
      <c r="P176" s="53"/>
      <c r="Q176" s="53"/>
      <c r="R176" s="53"/>
      <c r="S176" s="53"/>
      <c r="T176" s="53"/>
      <c r="U176" s="53"/>
      <c r="V176" s="53"/>
      <c r="W176" s="53"/>
      <c r="X176" s="53"/>
      <c r="Y176" s="53"/>
      <c r="Z176" s="53"/>
      <c r="AA176" s="53"/>
      <c r="AB176" s="53"/>
    </row>
    <row r="177" spans="2:28" s="211" customFormat="1" ht="15" customHeight="1">
      <c r="B177" s="223"/>
      <c r="C177" s="210"/>
      <c r="D177" s="218"/>
      <c r="E177" s="210"/>
      <c r="F177" s="214"/>
      <c r="G177" s="210"/>
      <c r="H177" s="215"/>
      <c r="I177" s="210"/>
      <c r="J177" s="235"/>
      <c r="L177" s="53"/>
      <c r="M177" s="53"/>
      <c r="N177" s="53"/>
      <c r="O177" s="53"/>
      <c r="P177" s="53"/>
      <c r="Q177" s="53"/>
      <c r="R177" s="53"/>
      <c r="S177" s="53"/>
      <c r="T177" s="53"/>
      <c r="U177" s="53"/>
      <c r="V177" s="53"/>
      <c r="W177" s="53"/>
      <c r="X177" s="53"/>
      <c r="Y177" s="53"/>
      <c r="Z177" s="53"/>
      <c r="AA177" s="53"/>
      <c r="AB177" s="53"/>
    </row>
    <row r="178" spans="2:28" s="211" customFormat="1" ht="15" customHeight="1">
      <c r="B178" s="223"/>
      <c r="C178" s="210"/>
      <c r="D178" s="218"/>
      <c r="E178" s="210"/>
      <c r="F178" s="214"/>
      <c r="G178" s="210"/>
      <c r="H178" s="215"/>
      <c r="I178" s="210"/>
      <c r="J178" s="235"/>
      <c r="L178" s="53"/>
      <c r="M178" s="53"/>
      <c r="N178" s="53"/>
      <c r="O178" s="53"/>
      <c r="P178" s="53"/>
      <c r="Q178" s="53"/>
      <c r="R178" s="53"/>
      <c r="S178" s="53"/>
      <c r="T178" s="53"/>
      <c r="U178" s="53"/>
      <c r="V178" s="53"/>
      <c r="W178" s="53"/>
      <c r="X178" s="53"/>
      <c r="Y178" s="53"/>
      <c r="Z178" s="53"/>
      <c r="AA178" s="53"/>
      <c r="AB178" s="53"/>
    </row>
  </sheetData>
  <sheetProtection algorithmName="SHA-512" hashValue="mAo/4aDZZPujNtUTRcnbKR36LM7WX5pRKFyvLp6sojDxifl4xUYlg8e1eqpTUoDivYz7eHQpISHXz/uAy4X1Yw==" saltValue="4Z0lOmM9OeA95zpJR/Ww8w==" spinCount="100000" sheet="1"/>
  <mergeCells count="3">
    <mergeCell ref="A4:B4"/>
    <mergeCell ref="A17:B17"/>
    <mergeCell ref="A32:B32"/>
  </mergeCells>
  <phoneticPr fontId="2"/>
  <printOptions horizontalCentered="1"/>
  <pageMargins left="0.78740157480314965" right="0.78740157480314965" top="0.78740157480314965" bottom="0.78740157480314965" header="0" footer="0.59055118110236227"/>
  <pageSetup paperSize="9" orientation="portrait" r:id="rId1"/>
  <headerFooter>
    <oddFooter>&amp;C&amp;14 &amp;12 ８</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29"/>
  <sheetViews>
    <sheetView zoomScaleNormal="100" workbookViewId="0">
      <selection activeCell="J21" sqref="J21"/>
    </sheetView>
  </sheetViews>
  <sheetFormatPr defaultColWidth="8.90625" defaultRowHeight="13"/>
  <cols>
    <col min="1" max="1" width="3.90625" style="236" customWidth="1"/>
    <col min="2" max="2" width="10.6328125" style="238" customWidth="1"/>
    <col min="3" max="3" width="3.453125" style="238" customWidth="1"/>
    <col min="4" max="4" width="10.6328125" style="238" customWidth="1"/>
    <col min="5" max="5" width="3.453125" style="238" customWidth="1"/>
    <col min="6" max="6" width="11" style="238" customWidth="1"/>
    <col min="7" max="7" width="3.08984375" style="238" customWidth="1"/>
    <col min="8" max="8" width="11" style="238" customWidth="1"/>
    <col min="9" max="9" width="3.08984375" style="238" customWidth="1"/>
    <col min="10" max="10" width="11" style="238" customWidth="1"/>
    <col min="11" max="11" width="3.08984375" style="238" customWidth="1"/>
    <col min="12" max="12" width="11" style="238" customWidth="1"/>
    <col min="13" max="13" width="2.36328125" style="214" customWidth="1"/>
    <col min="14" max="14" width="6.6328125" style="214" customWidth="1"/>
    <col min="15" max="15" width="1.90625" style="214" customWidth="1"/>
    <col min="16" max="249" width="8.90625" style="214"/>
    <col min="250" max="250" width="3.90625" style="214" customWidth="1"/>
    <col min="251" max="251" width="10.6328125" style="214" customWidth="1"/>
    <col min="252" max="252" width="3.453125" style="214" customWidth="1"/>
    <col min="253" max="253" width="10.6328125" style="214" customWidth="1"/>
    <col min="254" max="254" width="3.453125" style="214" customWidth="1"/>
    <col min="255" max="255" width="11" style="214" customWidth="1"/>
    <col min="256" max="256" width="3.08984375" style="214" customWidth="1"/>
    <col min="257" max="257" width="11" style="214" customWidth="1"/>
    <col min="258" max="258" width="3.08984375" style="214" customWidth="1"/>
    <col min="259" max="259" width="11" style="214" customWidth="1"/>
    <col min="260" max="260" width="3.08984375" style="214" customWidth="1"/>
    <col min="261" max="261" width="11" style="214" customWidth="1"/>
    <col min="262" max="262" width="2.36328125" style="214" customWidth="1"/>
    <col min="263" max="263" width="6.6328125" style="214" customWidth="1"/>
    <col min="264" max="264" width="1.90625" style="214" customWidth="1"/>
    <col min="265" max="265" width="6.6328125" style="214" customWidth="1"/>
    <col min="266" max="505" width="8.90625" style="214"/>
    <col min="506" max="506" width="3.90625" style="214" customWidth="1"/>
    <col min="507" max="507" width="10.6328125" style="214" customWidth="1"/>
    <col min="508" max="508" width="3.453125" style="214" customWidth="1"/>
    <col min="509" max="509" width="10.6328125" style="214" customWidth="1"/>
    <col min="510" max="510" width="3.453125" style="214" customWidth="1"/>
    <col min="511" max="511" width="11" style="214" customWidth="1"/>
    <col min="512" max="512" width="3.08984375" style="214" customWidth="1"/>
    <col min="513" max="513" width="11" style="214" customWidth="1"/>
    <col min="514" max="514" width="3.08984375" style="214" customWidth="1"/>
    <col min="515" max="515" width="11" style="214" customWidth="1"/>
    <col min="516" max="516" width="3.08984375" style="214" customWidth="1"/>
    <col min="517" max="517" width="11" style="214" customWidth="1"/>
    <col min="518" max="518" width="2.36328125" style="214" customWidth="1"/>
    <col min="519" max="519" width="6.6328125" style="214" customWidth="1"/>
    <col min="520" max="520" width="1.90625" style="214" customWidth="1"/>
    <col min="521" max="521" width="6.6328125" style="214" customWidth="1"/>
    <col min="522" max="761" width="8.90625" style="214"/>
    <col min="762" max="762" width="3.90625" style="214" customWidth="1"/>
    <col min="763" max="763" width="10.6328125" style="214" customWidth="1"/>
    <col min="764" max="764" width="3.453125" style="214" customWidth="1"/>
    <col min="765" max="765" width="10.6328125" style="214" customWidth="1"/>
    <col min="766" max="766" width="3.453125" style="214" customWidth="1"/>
    <col min="767" max="767" width="11" style="214" customWidth="1"/>
    <col min="768" max="768" width="3.08984375" style="214" customWidth="1"/>
    <col min="769" max="769" width="11" style="214" customWidth="1"/>
    <col min="770" max="770" width="3.08984375" style="214" customWidth="1"/>
    <col min="771" max="771" width="11" style="214" customWidth="1"/>
    <col min="772" max="772" width="3.08984375" style="214" customWidth="1"/>
    <col min="773" max="773" width="11" style="214" customWidth="1"/>
    <col min="774" max="774" width="2.36328125" style="214" customWidth="1"/>
    <col min="775" max="775" width="6.6328125" style="214" customWidth="1"/>
    <col min="776" max="776" width="1.90625" style="214" customWidth="1"/>
    <col min="777" max="777" width="6.6328125" style="214" customWidth="1"/>
    <col min="778" max="1017" width="8.90625" style="214"/>
    <col min="1018" max="1018" width="3.90625" style="214" customWidth="1"/>
    <col min="1019" max="1019" width="10.6328125" style="214" customWidth="1"/>
    <col min="1020" max="1020" width="3.453125" style="214" customWidth="1"/>
    <col min="1021" max="1021" width="10.6328125" style="214" customWidth="1"/>
    <col min="1022" max="1022" width="3.453125" style="214" customWidth="1"/>
    <col min="1023" max="1023" width="11" style="214" customWidth="1"/>
    <col min="1024" max="1024" width="3.08984375" style="214" customWidth="1"/>
    <col min="1025" max="1025" width="11" style="214" customWidth="1"/>
    <col min="1026" max="1026" width="3.08984375" style="214" customWidth="1"/>
    <col min="1027" max="1027" width="11" style="214" customWidth="1"/>
    <col min="1028" max="1028" width="3.08984375" style="214" customWidth="1"/>
    <col min="1029" max="1029" width="11" style="214" customWidth="1"/>
    <col min="1030" max="1030" width="2.36328125" style="214" customWidth="1"/>
    <col min="1031" max="1031" width="6.6328125" style="214" customWidth="1"/>
    <col min="1032" max="1032" width="1.90625" style="214" customWidth="1"/>
    <col min="1033" max="1033" width="6.6328125" style="214" customWidth="1"/>
    <col min="1034" max="1273" width="8.90625" style="214"/>
    <col min="1274" max="1274" width="3.90625" style="214" customWidth="1"/>
    <col min="1275" max="1275" width="10.6328125" style="214" customWidth="1"/>
    <col min="1276" max="1276" width="3.453125" style="214" customWidth="1"/>
    <col min="1277" max="1277" width="10.6328125" style="214" customWidth="1"/>
    <col min="1278" max="1278" width="3.453125" style="214" customWidth="1"/>
    <col min="1279" max="1279" width="11" style="214" customWidth="1"/>
    <col min="1280" max="1280" width="3.08984375" style="214" customWidth="1"/>
    <col min="1281" max="1281" width="11" style="214" customWidth="1"/>
    <col min="1282" max="1282" width="3.08984375" style="214" customWidth="1"/>
    <col min="1283" max="1283" width="11" style="214" customWidth="1"/>
    <col min="1284" max="1284" width="3.08984375" style="214" customWidth="1"/>
    <col min="1285" max="1285" width="11" style="214" customWidth="1"/>
    <col min="1286" max="1286" width="2.36328125" style="214" customWidth="1"/>
    <col min="1287" max="1287" width="6.6328125" style="214" customWidth="1"/>
    <col min="1288" max="1288" width="1.90625" style="214" customWidth="1"/>
    <col min="1289" max="1289" width="6.6328125" style="214" customWidth="1"/>
    <col min="1290" max="1529" width="8.90625" style="214"/>
    <col min="1530" max="1530" width="3.90625" style="214" customWidth="1"/>
    <col min="1531" max="1531" width="10.6328125" style="214" customWidth="1"/>
    <col min="1532" max="1532" width="3.453125" style="214" customWidth="1"/>
    <col min="1533" max="1533" width="10.6328125" style="214" customWidth="1"/>
    <col min="1534" max="1534" width="3.453125" style="214" customWidth="1"/>
    <col min="1535" max="1535" width="11" style="214" customWidth="1"/>
    <col min="1536" max="1536" width="3.08984375" style="214" customWidth="1"/>
    <col min="1537" max="1537" width="11" style="214" customWidth="1"/>
    <col min="1538" max="1538" width="3.08984375" style="214" customWidth="1"/>
    <col min="1539" max="1539" width="11" style="214" customWidth="1"/>
    <col min="1540" max="1540" width="3.08984375" style="214" customWidth="1"/>
    <col min="1541" max="1541" width="11" style="214" customWidth="1"/>
    <col min="1542" max="1542" width="2.36328125" style="214" customWidth="1"/>
    <col min="1543" max="1543" width="6.6328125" style="214" customWidth="1"/>
    <col min="1544" max="1544" width="1.90625" style="214" customWidth="1"/>
    <col min="1545" max="1545" width="6.6328125" style="214" customWidth="1"/>
    <col min="1546" max="1785" width="8.90625" style="214"/>
    <col min="1786" max="1786" width="3.90625" style="214" customWidth="1"/>
    <col min="1787" max="1787" width="10.6328125" style="214" customWidth="1"/>
    <col min="1788" max="1788" width="3.453125" style="214" customWidth="1"/>
    <col min="1789" max="1789" width="10.6328125" style="214" customWidth="1"/>
    <col min="1790" max="1790" width="3.453125" style="214" customWidth="1"/>
    <col min="1791" max="1791" width="11" style="214" customWidth="1"/>
    <col min="1792" max="1792" width="3.08984375" style="214" customWidth="1"/>
    <col min="1793" max="1793" width="11" style="214" customWidth="1"/>
    <col min="1794" max="1794" width="3.08984375" style="214" customWidth="1"/>
    <col min="1795" max="1795" width="11" style="214" customWidth="1"/>
    <col min="1796" max="1796" width="3.08984375" style="214" customWidth="1"/>
    <col min="1797" max="1797" width="11" style="214" customWidth="1"/>
    <col min="1798" max="1798" width="2.36328125" style="214" customWidth="1"/>
    <col min="1799" max="1799" width="6.6328125" style="214" customWidth="1"/>
    <col min="1800" max="1800" width="1.90625" style="214" customWidth="1"/>
    <col min="1801" max="1801" width="6.6328125" style="214" customWidth="1"/>
    <col min="1802" max="2041" width="8.90625" style="214"/>
    <col min="2042" max="2042" width="3.90625" style="214" customWidth="1"/>
    <col min="2043" max="2043" width="10.6328125" style="214" customWidth="1"/>
    <col min="2044" max="2044" width="3.453125" style="214" customWidth="1"/>
    <col min="2045" max="2045" width="10.6328125" style="214" customWidth="1"/>
    <col min="2046" max="2046" width="3.453125" style="214" customWidth="1"/>
    <col min="2047" max="2047" width="11" style="214" customWidth="1"/>
    <col min="2048" max="2048" width="3.08984375" style="214" customWidth="1"/>
    <col min="2049" max="2049" width="11" style="214" customWidth="1"/>
    <col min="2050" max="2050" width="3.08984375" style="214" customWidth="1"/>
    <col min="2051" max="2051" width="11" style="214" customWidth="1"/>
    <col min="2052" max="2052" width="3.08984375" style="214" customWidth="1"/>
    <col min="2053" max="2053" width="11" style="214" customWidth="1"/>
    <col min="2054" max="2054" width="2.36328125" style="214" customWidth="1"/>
    <col min="2055" max="2055" width="6.6328125" style="214" customWidth="1"/>
    <col min="2056" max="2056" width="1.90625" style="214" customWidth="1"/>
    <col min="2057" max="2057" width="6.6328125" style="214" customWidth="1"/>
    <col min="2058" max="2297" width="8.90625" style="214"/>
    <col min="2298" max="2298" width="3.90625" style="214" customWidth="1"/>
    <col min="2299" max="2299" width="10.6328125" style="214" customWidth="1"/>
    <col min="2300" max="2300" width="3.453125" style="214" customWidth="1"/>
    <col min="2301" max="2301" width="10.6328125" style="214" customWidth="1"/>
    <col min="2302" max="2302" width="3.453125" style="214" customWidth="1"/>
    <col min="2303" max="2303" width="11" style="214" customWidth="1"/>
    <col min="2304" max="2304" width="3.08984375" style="214" customWidth="1"/>
    <col min="2305" max="2305" width="11" style="214" customWidth="1"/>
    <col min="2306" max="2306" width="3.08984375" style="214" customWidth="1"/>
    <col min="2307" max="2307" width="11" style="214" customWidth="1"/>
    <col min="2308" max="2308" width="3.08984375" style="214" customWidth="1"/>
    <col min="2309" max="2309" width="11" style="214" customWidth="1"/>
    <col min="2310" max="2310" width="2.36328125" style="214" customWidth="1"/>
    <col min="2311" max="2311" width="6.6328125" style="214" customWidth="1"/>
    <col min="2312" max="2312" width="1.90625" style="214" customWidth="1"/>
    <col min="2313" max="2313" width="6.6328125" style="214" customWidth="1"/>
    <col min="2314" max="2553" width="8.90625" style="214"/>
    <col min="2554" max="2554" width="3.90625" style="214" customWidth="1"/>
    <col min="2555" max="2555" width="10.6328125" style="214" customWidth="1"/>
    <col min="2556" max="2556" width="3.453125" style="214" customWidth="1"/>
    <col min="2557" max="2557" width="10.6328125" style="214" customWidth="1"/>
    <col min="2558" max="2558" width="3.453125" style="214" customWidth="1"/>
    <col min="2559" max="2559" width="11" style="214" customWidth="1"/>
    <col min="2560" max="2560" width="3.08984375" style="214" customWidth="1"/>
    <col min="2561" max="2561" width="11" style="214" customWidth="1"/>
    <col min="2562" max="2562" width="3.08984375" style="214" customWidth="1"/>
    <col min="2563" max="2563" width="11" style="214" customWidth="1"/>
    <col min="2564" max="2564" width="3.08984375" style="214" customWidth="1"/>
    <col min="2565" max="2565" width="11" style="214" customWidth="1"/>
    <col min="2566" max="2566" width="2.36328125" style="214" customWidth="1"/>
    <col min="2567" max="2567" width="6.6328125" style="214" customWidth="1"/>
    <col min="2568" max="2568" width="1.90625" style="214" customWidth="1"/>
    <col min="2569" max="2569" width="6.6328125" style="214" customWidth="1"/>
    <col min="2570" max="2809" width="8.90625" style="214"/>
    <col min="2810" max="2810" width="3.90625" style="214" customWidth="1"/>
    <col min="2811" max="2811" width="10.6328125" style="214" customWidth="1"/>
    <col min="2812" max="2812" width="3.453125" style="214" customWidth="1"/>
    <col min="2813" max="2813" width="10.6328125" style="214" customWidth="1"/>
    <col min="2814" max="2814" width="3.453125" style="214" customWidth="1"/>
    <col min="2815" max="2815" width="11" style="214" customWidth="1"/>
    <col min="2816" max="2816" width="3.08984375" style="214" customWidth="1"/>
    <col min="2817" max="2817" width="11" style="214" customWidth="1"/>
    <col min="2818" max="2818" width="3.08984375" style="214" customWidth="1"/>
    <col min="2819" max="2819" width="11" style="214" customWidth="1"/>
    <col min="2820" max="2820" width="3.08984375" style="214" customWidth="1"/>
    <col min="2821" max="2821" width="11" style="214" customWidth="1"/>
    <col min="2822" max="2822" width="2.36328125" style="214" customWidth="1"/>
    <col min="2823" max="2823" width="6.6328125" style="214" customWidth="1"/>
    <col min="2824" max="2824" width="1.90625" style="214" customWidth="1"/>
    <col min="2825" max="2825" width="6.6328125" style="214" customWidth="1"/>
    <col min="2826" max="3065" width="8.90625" style="214"/>
    <col min="3066" max="3066" width="3.90625" style="214" customWidth="1"/>
    <col min="3067" max="3067" width="10.6328125" style="214" customWidth="1"/>
    <col min="3068" max="3068" width="3.453125" style="214" customWidth="1"/>
    <col min="3069" max="3069" width="10.6328125" style="214" customWidth="1"/>
    <col min="3070" max="3070" width="3.453125" style="214" customWidth="1"/>
    <col min="3071" max="3071" width="11" style="214" customWidth="1"/>
    <col min="3072" max="3072" width="3.08984375" style="214" customWidth="1"/>
    <col min="3073" max="3073" width="11" style="214" customWidth="1"/>
    <col min="3074" max="3074" width="3.08984375" style="214" customWidth="1"/>
    <col min="3075" max="3075" width="11" style="214" customWidth="1"/>
    <col min="3076" max="3076" width="3.08984375" style="214" customWidth="1"/>
    <col min="3077" max="3077" width="11" style="214" customWidth="1"/>
    <col min="3078" max="3078" width="2.36328125" style="214" customWidth="1"/>
    <col min="3079" max="3079" width="6.6328125" style="214" customWidth="1"/>
    <col min="3080" max="3080" width="1.90625" style="214" customWidth="1"/>
    <col min="3081" max="3081" width="6.6328125" style="214" customWidth="1"/>
    <col min="3082" max="3321" width="8.90625" style="214"/>
    <col min="3322" max="3322" width="3.90625" style="214" customWidth="1"/>
    <col min="3323" max="3323" width="10.6328125" style="214" customWidth="1"/>
    <col min="3324" max="3324" width="3.453125" style="214" customWidth="1"/>
    <col min="3325" max="3325" width="10.6328125" style="214" customWidth="1"/>
    <col min="3326" max="3326" width="3.453125" style="214" customWidth="1"/>
    <col min="3327" max="3327" width="11" style="214" customWidth="1"/>
    <col min="3328" max="3328" width="3.08984375" style="214" customWidth="1"/>
    <col min="3329" max="3329" width="11" style="214" customWidth="1"/>
    <col min="3330" max="3330" width="3.08984375" style="214" customWidth="1"/>
    <col min="3331" max="3331" width="11" style="214" customWidth="1"/>
    <col min="3332" max="3332" width="3.08984375" style="214" customWidth="1"/>
    <col min="3333" max="3333" width="11" style="214" customWidth="1"/>
    <col min="3334" max="3334" width="2.36328125" style="214" customWidth="1"/>
    <col min="3335" max="3335" width="6.6328125" style="214" customWidth="1"/>
    <col min="3336" max="3336" width="1.90625" style="214" customWidth="1"/>
    <col min="3337" max="3337" width="6.6328125" style="214" customWidth="1"/>
    <col min="3338" max="3577" width="8.90625" style="214"/>
    <col min="3578" max="3578" width="3.90625" style="214" customWidth="1"/>
    <col min="3579" max="3579" width="10.6328125" style="214" customWidth="1"/>
    <col min="3580" max="3580" width="3.453125" style="214" customWidth="1"/>
    <col min="3581" max="3581" width="10.6328125" style="214" customWidth="1"/>
    <col min="3582" max="3582" width="3.453125" style="214" customWidth="1"/>
    <col min="3583" max="3583" width="11" style="214" customWidth="1"/>
    <col min="3584" max="3584" width="3.08984375" style="214" customWidth="1"/>
    <col min="3585" max="3585" width="11" style="214" customWidth="1"/>
    <col min="3586" max="3586" width="3.08984375" style="214" customWidth="1"/>
    <col min="3587" max="3587" width="11" style="214" customWidth="1"/>
    <col min="3588" max="3588" width="3.08984375" style="214" customWidth="1"/>
    <col min="3589" max="3589" width="11" style="214" customWidth="1"/>
    <col min="3590" max="3590" width="2.36328125" style="214" customWidth="1"/>
    <col min="3591" max="3591" width="6.6328125" style="214" customWidth="1"/>
    <col min="3592" max="3592" width="1.90625" style="214" customWidth="1"/>
    <col min="3593" max="3593" width="6.6328125" style="214" customWidth="1"/>
    <col min="3594" max="3833" width="8.90625" style="214"/>
    <col min="3834" max="3834" width="3.90625" style="214" customWidth="1"/>
    <col min="3835" max="3835" width="10.6328125" style="214" customWidth="1"/>
    <col min="3836" max="3836" width="3.453125" style="214" customWidth="1"/>
    <col min="3837" max="3837" width="10.6328125" style="214" customWidth="1"/>
    <col min="3838" max="3838" width="3.453125" style="214" customWidth="1"/>
    <col min="3839" max="3839" width="11" style="214" customWidth="1"/>
    <col min="3840" max="3840" width="3.08984375" style="214" customWidth="1"/>
    <col min="3841" max="3841" width="11" style="214" customWidth="1"/>
    <col min="3842" max="3842" width="3.08984375" style="214" customWidth="1"/>
    <col min="3843" max="3843" width="11" style="214" customWidth="1"/>
    <col min="3844" max="3844" width="3.08984375" style="214" customWidth="1"/>
    <col min="3845" max="3845" width="11" style="214" customWidth="1"/>
    <col min="3846" max="3846" width="2.36328125" style="214" customWidth="1"/>
    <col min="3847" max="3847" width="6.6328125" style="214" customWidth="1"/>
    <col min="3848" max="3848" width="1.90625" style="214" customWidth="1"/>
    <col min="3849" max="3849" width="6.6328125" style="214" customWidth="1"/>
    <col min="3850" max="4089" width="8.90625" style="214"/>
    <col min="4090" max="4090" width="3.90625" style="214" customWidth="1"/>
    <col min="4091" max="4091" width="10.6328125" style="214" customWidth="1"/>
    <col min="4092" max="4092" width="3.453125" style="214" customWidth="1"/>
    <col min="4093" max="4093" width="10.6328125" style="214" customWidth="1"/>
    <col min="4094" max="4094" width="3.453125" style="214" customWidth="1"/>
    <col min="4095" max="4095" width="11" style="214" customWidth="1"/>
    <col min="4096" max="4096" width="3.08984375" style="214" customWidth="1"/>
    <col min="4097" max="4097" width="11" style="214" customWidth="1"/>
    <col min="4098" max="4098" width="3.08984375" style="214" customWidth="1"/>
    <col min="4099" max="4099" width="11" style="214" customWidth="1"/>
    <col min="4100" max="4100" width="3.08984375" style="214" customWidth="1"/>
    <col min="4101" max="4101" width="11" style="214" customWidth="1"/>
    <col min="4102" max="4102" width="2.36328125" style="214" customWidth="1"/>
    <col min="4103" max="4103" width="6.6328125" style="214" customWidth="1"/>
    <col min="4104" max="4104" width="1.90625" style="214" customWidth="1"/>
    <col min="4105" max="4105" width="6.6328125" style="214" customWidth="1"/>
    <col min="4106" max="4345" width="8.90625" style="214"/>
    <col min="4346" max="4346" width="3.90625" style="214" customWidth="1"/>
    <col min="4347" max="4347" width="10.6328125" style="214" customWidth="1"/>
    <col min="4348" max="4348" width="3.453125" style="214" customWidth="1"/>
    <col min="4349" max="4349" width="10.6328125" style="214" customWidth="1"/>
    <col min="4350" max="4350" width="3.453125" style="214" customWidth="1"/>
    <col min="4351" max="4351" width="11" style="214" customWidth="1"/>
    <col min="4352" max="4352" width="3.08984375" style="214" customWidth="1"/>
    <col min="4353" max="4353" width="11" style="214" customWidth="1"/>
    <col min="4354" max="4354" width="3.08984375" style="214" customWidth="1"/>
    <col min="4355" max="4355" width="11" style="214" customWidth="1"/>
    <col min="4356" max="4356" width="3.08984375" style="214" customWidth="1"/>
    <col min="4357" max="4357" width="11" style="214" customWidth="1"/>
    <col min="4358" max="4358" width="2.36328125" style="214" customWidth="1"/>
    <col min="4359" max="4359" width="6.6328125" style="214" customWidth="1"/>
    <col min="4360" max="4360" width="1.90625" style="214" customWidth="1"/>
    <col min="4361" max="4361" width="6.6328125" style="214" customWidth="1"/>
    <col min="4362" max="4601" width="8.90625" style="214"/>
    <col min="4602" max="4602" width="3.90625" style="214" customWidth="1"/>
    <col min="4603" max="4603" width="10.6328125" style="214" customWidth="1"/>
    <col min="4604" max="4604" width="3.453125" style="214" customWidth="1"/>
    <col min="4605" max="4605" width="10.6328125" style="214" customWidth="1"/>
    <col min="4606" max="4606" width="3.453125" style="214" customWidth="1"/>
    <col min="4607" max="4607" width="11" style="214" customWidth="1"/>
    <col min="4608" max="4608" width="3.08984375" style="214" customWidth="1"/>
    <col min="4609" max="4609" width="11" style="214" customWidth="1"/>
    <col min="4610" max="4610" width="3.08984375" style="214" customWidth="1"/>
    <col min="4611" max="4611" width="11" style="214" customWidth="1"/>
    <col min="4612" max="4612" width="3.08984375" style="214" customWidth="1"/>
    <col min="4613" max="4613" width="11" style="214" customWidth="1"/>
    <col min="4614" max="4614" width="2.36328125" style="214" customWidth="1"/>
    <col min="4615" max="4615" width="6.6328125" style="214" customWidth="1"/>
    <col min="4616" max="4616" width="1.90625" style="214" customWidth="1"/>
    <col min="4617" max="4617" width="6.6328125" style="214" customWidth="1"/>
    <col min="4618" max="4857" width="8.90625" style="214"/>
    <col min="4858" max="4858" width="3.90625" style="214" customWidth="1"/>
    <col min="4859" max="4859" width="10.6328125" style="214" customWidth="1"/>
    <col min="4860" max="4860" width="3.453125" style="214" customWidth="1"/>
    <col min="4861" max="4861" width="10.6328125" style="214" customWidth="1"/>
    <col min="4862" max="4862" width="3.453125" style="214" customWidth="1"/>
    <col min="4863" max="4863" width="11" style="214" customWidth="1"/>
    <col min="4864" max="4864" width="3.08984375" style="214" customWidth="1"/>
    <col min="4865" max="4865" width="11" style="214" customWidth="1"/>
    <col min="4866" max="4866" width="3.08984375" style="214" customWidth="1"/>
    <col min="4867" max="4867" width="11" style="214" customWidth="1"/>
    <col min="4868" max="4868" width="3.08984375" style="214" customWidth="1"/>
    <col min="4869" max="4869" width="11" style="214" customWidth="1"/>
    <col min="4870" max="4870" width="2.36328125" style="214" customWidth="1"/>
    <col min="4871" max="4871" width="6.6328125" style="214" customWidth="1"/>
    <col min="4872" max="4872" width="1.90625" style="214" customWidth="1"/>
    <col min="4873" max="4873" width="6.6328125" style="214" customWidth="1"/>
    <col min="4874" max="5113" width="8.90625" style="214"/>
    <col min="5114" max="5114" width="3.90625" style="214" customWidth="1"/>
    <col min="5115" max="5115" width="10.6328125" style="214" customWidth="1"/>
    <col min="5116" max="5116" width="3.453125" style="214" customWidth="1"/>
    <col min="5117" max="5117" width="10.6328125" style="214" customWidth="1"/>
    <col min="5118" max="5118" width="3.453125" style="214" customWidth="1"/>
    <col min="5119" max="5119" width="11" style="214" customWidth="1"/>
    <col min="5120" max="5120" width="3.08984375" style="214" customWidth="1"/>
    <col min="5121" max="5121" width="11" style="214" customWidth="1"/>
    <col min="5122" max="5122" width="3.08984375" style="214" customWidth="1"/>
    <col min="5123" max="5123" width="11" style="214" customWidth="1"/>
    <col min="5124" max="5124" width="3.08984375" style="214" customWidth="1"/>
    <col min="5125" max="5125" width="11" style="214" customWidth="1"/>
    <col min="5126" max="5126" width="2.36328125" style="214" customWidth="1"/>
    <col min="5127" max="5127" width="6.6328125" style="214" customWidth="1"/>
    <col min="5128" max="5128" width="1.90625" style="214" customWidth="1"/>
    <col min="5129" max="5129" width="6.6328125" style="214" customWidth="1"/>
    <col min="5130" max="5369" width="8.90625" style="214"/>
    <col min="5370" max="5370" width="3.90625" style="214" customWidth="1"/>
    <col min="5371" max="5371" width="10.6328125" style="214" customWidth="1"/>
    <col min="5372" max="5372" width="3.453125" style="214" customWidth="1"/>
    <col min="5373" max="5373" width="10.6328125" style="214" customWidth="1"/>
    <col min="5374" max="5374" width="3.453125" style="214" customWidth="1"/>
    <col min="5375" max="5375" width="11" style="214" customWidth="1"/>
    <col min="5376" max="5376" width="3.08984375" style="214" customWidth="1"/>
    <col min="5377" max="5377" width="11" style="214" customWidth="1"/>
    <col min="5378" max="5378" width="3.08984375" style="214" customWidth="1"/>
    <col min="5379" max="5379" width="11" style="214" customWidth="1"/>
    <col min="5380" max="5380" width="3.08984375" style="214" customWidth="1"/>
    <col min="5381" max="5381" width="11" style="214" customWidth="1"/>
    <col min="5382" max="5382" width="2.36328125" style="214" customWidth="1"/>
    <col min="5383" max="5383" width="6.6328125" style="214" customWidth="1"/>
    <col min="5384" max="5384" width="1.90625" style="214" customWidth="1"/>
    <col min="5385" max="5385" width="6.6328125" style="214" customWidth="1"/>
    <col min="5386" max="5625" width="8.90625" style="214"/>
    <col min="5626" max="5626" width="3.90625" style="214" customWidth="1"/>
    <col min="5627" max="5627" width="10.6328125" style="214" customWidth="1"/>
    <col min="5628" max="5628" width="3.453125" style="214" customWidth="1"/>
    <col min="5629" max="5629" width="10.6328125" style="214" customWidth="1"/>
    <col min="5630" max="5630" width="3.453125" style="214" customWidth="1"/>
    <col min="5631" max="5631" width="11" style="214" customWidth="1"/>
    <col min="5632" max="5632" width="3.08984375" style="214" customWidth="1"/>
    <col min="5633" max="5633" width="11" style="214" customWidth="1"/>
    <col min="5634" max="5634" width="3.08984375" style="214" customWidth="1"/>
    <col min="5635" max="5635" width="11" style="214" customWidth="1"/>
    <col min="5636" max="5636" width="3.08984375" style="214" customWidth="1"/>
    <col min="5637" max="5637" width="11" style="214" customWidth="1"/>
    <col min="5638" max="5638" width="2.36328125" style="214" customWidth="1"/>
    <col min="5639" max="5639" width="6.6328125" style="214" customWidth="1"/>
    <col min="5640" max="5640" width="1.90625" style="214" customWidth="1"/>
    <col min="5641" max="5641" width="6.6328125" style="214" customWidth="1"/>
    <col min="5642" max="5881" width="8.90625" style="214"/>
    <col min="5882" max="5882" width="3.90625" style="214" customWidth="1"/>
    <col min="5883" max="5883" width="10.6328125" style="214" customWidth="1"/>
    <col min="5884" max="5884" width="3.453125" style="214" customWidth="1"/>
    <col min="5885" max="5885" width="10.6328125" style="214" customWidth="1"/>
    <col min="5886" max="5886" width="3.453125" style="214" customWidth="1"/>
    <col min="5887" max="5887" width="11" style="214" customWidth="1"/>
    <col min="5888" max="5888" width="3.08984375" style="214" customWidth="1"/>
    <col min="5889" max="5889" width="11" style="214" customWidth="1"/>
    <col min="5890" max="5890" width="3.08984375" style="214" customWidth="1"/>
    <col min="5891" max="5891" width="11" style="214" customWidth="1"/>
    <col min="5892" max="5892" width="3.08984375" style="214" customWidth="1"/>
    <col min="5893" max="5893" width="11" style="214" customWidth="1"/>
    <col min="5894" max="5894" width="2.36328125" style="214" customWidth="1"/>
    <col min="5895" max="5895" width="6.6328125" style="214" customWidth="1"/>
    <col min="5896" max="5896" width="1.90625" style="214" customWidth="1"/>
    <col min="5897" max="5897" width="6.6328125" style="214" customWidth="1"/>
    <col min="5898" max="6137" width="8.90625" style="214"/>
    <col min="6138" max="6138" width="3.90625" style="214" customWidth="1"/>
    <col min="6139" max="6139" width="10.6328125" style="214" customWidth="1"/>
    <col min="6140" max="6140" width="3.453125" style="214" customWidth="1"/>
    <col min="6141" max="6141" width="10.6328125" style="214" customWidth="1"/>
    <col min="6142" max="6142" width="3.453125" style="214" customWidth="1"/>
    <col min="6143" max="6143" width="11" style="214" customWidth="1"/>
    <col min="6144" max="6144" width="3.08984375" style="214" customWidth="1"/>
    <col min="6145" max="6145" width="11" style="214" customWidth="1"/>
    <col min="6146" max="6146" width="3.08984375" style="214" customWidth="1"/>
    <col min="6147" max="6147" width="11" style="214" customWidth="1"/>
    <col min="6148" max="6148" width="3.08984375" style="214" customWidth="1"/>
    <col min="6149" max="6149" width="11" style="214" customWidth="1"/>
    <col min="6150" max="6150" width="2.36328125" style="214" customWidth="1"/>
    <col min="6151" max="6151" width="6.6328125" style="214" customWidth="1"/>
    <col min="6152" max="6152" width="1.90625" style="214" customWidth="1"/>
    <col min="6153" max="6153" width="6.6328125" style="214" customWidth="1"/>
    <col min="6154" max="6393" width="8.90625" style="214"/>
    <col min="6394" max="6394" width="3.90625" style="214" customWidth="1"/>
    <col min="6395" max="6395" width="10.6328125" style="214" customWidth="1"/>
    <col min="6396" max="6396" width="3.453125" style="214" customWidth="1"/>
    <col min="6397" max="6397" width="10.6328125" style="214" customWidth="1"/>
    <col min="6398" max="6398" width="3.453125" style="214" customWidth="1"/>
    <col min="6399" max="6399" width="11" style="214" customWidth="1"/>
    <col min="6400" max="6400" width="3.08984375" style="214" customWidth="1"/>
    <col min="6401" max="6401" width="11" style="214" customWidth="1"/>
    <col min="6402" max="6402" width="3.08984375" style="214" customWidth="1"/>
    <col min="6403" max="6403" width="11" style="214" customWidth="1"/>
    <col min="6404" max="6404" width="3.08984375" style="214" customWidth="1"/>
    <col min="6405" max="6405" width="11" style="214" customWidth="1"/>
    <col min="6406" max="6406" width="2.36328125" style="214" customWidth="1"/>
    <col min="6407" max="6407" width="6.6328125" style="214" customWidth="1"/>
    <col min="6408" max="6408" width="1.90625" style="214" customWidth="1"/>
    <col min="6409" max="6409" width="6.6328125" style="214" customWidth="1"/>
    <col min="6410" max="6649" width="8.90625" style="214"/>
    <col min="6650" max="6650" width="3.90625" style="214" customWidth="1"/>
    <col min="6651" max="6651" width="10.6328125" style="214" customWidth="1"/>
    <col min="6652" max="6652" width="3.453125" style="214" customWidth="1"/>
    <col min="6653" max="6653" width="10.6328125" style="214" customWidth="1"/>
    <col min="6654" max="6654" width="3.453125" style="214" customWidth="1"/>
    <col min="6655" max="6655" width="11" style="214" customWidth="1"/>
    <col min="6656" max="6656" width="3.08984375" style="214" customWidth="1"/>
    <col min="6657" max="6657" width="11" style="214" customWidth="1"/>
    <col min="6658" max="6658" width="3.08984375" style="214" customWidth="1"/>
    <col min="6659" max="6659" width="11" style="214" customWidth="1"/>
    <col min="6660" max="6660" width="3.08984375" style="214" customWidth="1"/>
    <col min="6661" max="6661" width="11" style="214" customWidth="1"/>
    <col min="6662" max="6662" width="2.36328125" style="214" customWidth="1"/>
    <col min="6663" max="6663" width="6.6328125" style="214" customWidth="1"/>
    <col min="6664" max="6664" width="1.90625" style="214" customWidth="1"/>
    <col min="6665" max="6665" width="6.6328125" style="214" customWidth="1"/>
    <col min="6666" max="6905" width="8.90625" style="214"/>
    <col min="6906" max="6906" width="3.90625" style="214" customWidth="1"/>
    <col min="6907" max="6907" width="10.6328125" style="214" customWidth="1"/>
    <col min="6908" max="6908" width="3.453125" style="214" customWidth="1"/>
    <col min="6909" max="6909" width="10.6328125" style="214" customWidth="1"/>
    <col min="6910" max="6910" width="3.453125" style="214" customWidth="1"/>
    <col min="6911" max="6911" width="11" style="214" customWidth="1"/>
    <col min="6912" max="6912" width="3.08984375" style="214" customWidth="1"/>
    <col min="6913" max="6913" width="11" style="214" customWidth="1"/>
    <col min="6914" max="6914" width="3.08984375" style="214" customWidth="1"/>
    <col min="6915" max="6915" width="11" style="214" customWidth="1"/>
    <col min="6916" max="6916" width="3.08984375" style="214" customWidth="1"/>
    <col min="6917" max="6917" width="11" style="214" customWidth="1"/>
    <col min="6918" max="6918" width="2.36328125" style="214" customWidth="1"/>
    <col min="6919" max="6919" width="6.6328125" style="214" customWidth="1"/>
    <col min="6920" max="6920" width="1.90625" style="214" customWidth="1"/>
    <col min="6921" max="6921" width="6.6328125" style="214" customWidth="1"/>
    <col min="6922" max="7161" width="8.90625" style="214"/>
    <col min="7162" max="7162" width="3.90625" style="214" customWidth="1"/>
    <col min="7163" max="7163" width="10.6328125" style="214" customWidth="1"/>
    <col min="7164" max="7164" width="3.453125" style="214" customWidth="1"/>
    <col min="7165" max="7165" width="10.6328125" style="214" customWidth="1"/>
    <col min="7166" max="7166" width="3.453125" style="214" customWidth="1"/>
    <col min="7167" max="7167" width="11" style="214" customWidth="1"/>
    <col min="7168" max="7168" width="3.08984375" style="214" customWidth="1"/>
    <col min="7169" max="7169" width="11" style="214" customWidth="1"/>
    <col min="7170" max="7170" width="3.08984375" style="214" customWidth="1"/>
    <col min="7171" max="7171" width="11" style="214" customWidth="1"/>
    <col min="7172" max="7172" width="3.08984375" style="214" customWidth="1"/>
    <col min="7173" max="7173" width="11" style="214" customWidth="1"/>
    <col min="7174" max="7174" width="2.36328125" style="214" customWidth="1"/>
    <col min="7175" max="7175" width="6.6328125" style="214" customWidth="1"/>
    <col min="7176" max="7176" width="1.90625" style="214" customWidth="1"/>
    <col min="7177" max="7177" width="6.6328125" style="214" customWidth="1"/>
    <col min="7178" max="7417" width="8.90625" style="214"/>
    <col min="7418" max="7418" width="3.90625" style="214" customWidth="1"/>
    <col min="7419" max="7419" width="10.6328125" style="214" customWidth="1"/>
    <col min="7420" max="7420" width="3.453125" style="214" customWidth="1"/>
    <col min="7421" max="7421" width="10.6328125" style="214" customWidth="1"/>
    <col min="7422" max="7422" width="3.453125" style="214" customWidth="1"/>
    <col min="7423" max="7423" width="11" style="214" customWidth="1"/>
    <col min="7424" max="7424" width="3.08984375" style="214" customWidth="1"/>
    <col min="7425" max="7425" width="11" style="214" customWidth="1"/>
    <col min="7426" max="7426" width="3.08984375" style="214" customWidth="1"/>
    <col min="7427" max="7427" width="11" style="214" customWidth="1"/>
    <col min="7428" max="7428" width="3.08984375" style="214" customWidth="1"/>
    <col min="7429" max="7429" width="11" style="214" customWidth="1"/>
    <col min="7430" max="7430" width="2.36328125" style="214" customWidth="1"/>
    <col min="7431" max="7431" width="6.6328125" style="214" customWidth="1"/>
    <col min="7432" max="7432" width="1.90625" style="214" customWidth="1"/>
    <col min="7433" max="7433" width="6.6328125" style="214" customWidth="1"/>
    <col min="7434" max="7673" width="8.90625" style="214"/>
    <col min="7674" max="7674" width="3.90625" style="214" customWidth="1"/>
    <col min="7675" max="7675" width="10.6328125" style="214" customWidth="1"/>
    <col min="7676" max="7676" width="3.453125" style="214" customWidth="1"/>
    <col min="7677" max="7677" width="10.6328125" style="214" customWidth="1"/>
    <col min="7678" max="7678" width="3.453125" style="214" customWidth="1"/>
    <col min="7679" max="7679" width="11" style="214" customWidth="1"/>
    <col min="7680" max="7680" width="3.08984375" style="214" customWidth="1"/>
    <col min="7681" max="7681" width="11" style="214" customWidth="1"/>
    <col min="7682" max="7682" width="3.08984375" style="214" customWidth="1"/>
    <col min="7683" max="7683" width="11" style="214" customWidth="1"/>
    <col min="7684" max="7684" width="3.08984375" style="214" customWidth="1"/>
    <col min="7685" max="7685" width="11" style="214" customWidth="1"/>
    <col min="7686" max="7686" width="2.36328125" style="214" customWidth="1"/>
    <col min="7687" max="7687" width="6.6328125" style="214" customWidth="1"/>
    <col min="7688" max="7688" width="1.90625" style="214" customWidth="1"/>
    <col min="7689" max="7689" width="6.6328125" style="214" customWidth="1"/>
    <col min="7690" max="7929" width="8.90625" style="214"/>
    <col min="7930" max="7930" width="3.90625" style="214" customWidth="1"/>
    <col min="7931" max="7931" width="10.6328125" style="214" customWidth="1"/>
    <col min="7932" max="7932" width="3.453125" style="214" customWidth="1"/>
    <col min="7933" max="7933" width="10.6328125" style="214" customWidth="1"/>
    <col min="7934" max="7934" width="3.453125" style="214" customWidth="1"/>
    <col min="7935" max="7935" width="11" style="214" customWidth="1"/>
    <col min="7936" max="7936" width="3.08984375" style="214" customWidth="1"/>
    <col min="7937" max="7937" width="11" style="214" customWidth="1"/>
    <col min="7938" max="7938" width="3.08984375" style="214" customWidth="1"/>
    <col min="7939" max="7939" width="11" style="214" customWidth="1"/>
    <col min="7940" max="7940" width="3.08984375" style="214" customWidth="1"/>
    <col min="7941" max="7941" width="11" style="214" customWidth="1"/>
    <col min="7942" max="7942" width="2.36328125" style="214" customWidth="1"/>
    <col min="7943" max="7943" width="6.6328125" style="214" customWidth="1"/>
    <col min="7944" max="7944" width="1.90625" style="214" customWidth="1"/>
    <col min="7945" max="7945" width="6.6328125" style="214" customWidth="1"/>
    <col min="7946" max="8185" width="8.90625" style="214"/>
    <col min="8186" max="8186" width="3.90625" style="214" customWidth="1"/>
    <col min="8187" max="8187" width="10.6328125" style="214" customWidth="1"/>
    <col min="8188" max="8188" width="3.453125" style="214" customWidth="1"/>
    <col min="8189" max="8189" width="10.6328125" style="214" customWidth="1"/>
    <col min="8190" max="8190" width="3.453125" style="214" customWidth="1"/>
    <col min="8191" max="8191" width="11" style="214" customWidth="1"/>
    <col min="8192" max="8192" width="3.08984375" style="214" customWidth="1"/>
    <col min="8193" max="8193" width="11" style="214" customWidth="1"/>
    <col min="8194" max="8194" width="3.08984375" style="214" customWidth="1"/>
    <col min="8195" max="8195" width="11" style="214" customWidth="1"/>
    <col min="8196" max="8196" width="3.08984375" style="214" customWidth="1"/>
    <col min="8197" max="8197" width="11" style="214" customWidth="1"/>
    <col min="8198" max="8198" width="2.36328125" style="214" customWidth="1"/>
    <col min="8199" max="8199" width="6.6328125" style="214" customWidth="1"/>
    <col min="8200" max="8200" width="1.90625" style="214" customWidth="1"/>
    <col min="8201" max="8201" width="6.6328125" style="214" customWidth="1"/>
    <col min="8202" max="8441" width="8.90625" style="214"/>
    <col min="8442" max="8442" width="3.90625" style="214" customWidth="1"/>
    <col min="8443" max="8443" width="10.6328125" style="214" customWidth="1"/>
    <col min="8444" max="8444" width="3.453125" style="214" customWidth="1"/>
    <col min="8445" max="8445" width="10.6328125" style="214" customWidth="1"/>
    <col min="8446" max="8446" width="3.453125" style="214" customWidth="1"/>
    <col min="8447" max="8447" width="11" style="214" customWidth="1"/>
    <col min="8448" max="8448" width="3.08984375" style="214" customWidth="1"/>
    <col min="8449" max="8449" width="11" style="214" customWidth="1"/>
    <col min="8450" max="8450" width="3.08984375" style="214" customWidth="1"/>
    <col min="8451" max="8451" width="11" style="214" customWidth="1"/>
    <col min="8452" max="8452" width="3.08984375" style="214" customWidth="1"/>
    <col min="8453" max="8453" width="11" style="214" customWidth="1"/>
    <col min="8454" max="8454" width="2.36328125" style="214" customWidth="1"/>
    <col min="8455" max="8455" width="6.6328125" style="214" customWidth="1"/>
    <col min="8456" max="8456" width="1.90625" style="214" customWidth="1"/>
    <col min="8457" max="8457" width="6.6328125" style="214" customWidth="1"/>
    <col min="8458" max="8697" width="8.90625" style="214"/>
    <col min="8698" max="8698" width="3.90625" style="214" customWidth="1"/>
    <col min="8699" max="8699" width="10.6328125" style="214" customWidth="1"/>
    <col min="8700" max="8700" width="3.453125" style="214" customWidth="1"/>
    <col min="8701" max="8701" width="10.6328125" style="214" customWidth="1"/>
    <col min="8702" max="8702" width="3.453125" style="214" customWidth="1"/>
    <col min="8703" max="8703" width="11" style="214" customWidth="1"/>
    <col min="8704" max="8704" width="3.08984375" style="214" customWidth="1"/>
    <col min="8705" max="8705" width="11" style="214" customWidth="1"/>
    <col min="8706" max="8706" width="3.08984375" style="214" customWidth="1"/>
    <col min="8707" max="8707" width="11" style="214" customWidth="1"/>
    <col min="8708" max="8708" width="3.08984375" style="214" customWidth="1"/>
    <col min="8709" max="8709" width="11" style="214" customWidth="1"/>
    <col min="8710" max="8710" width="2.36328125" style="214" customWidth="1"/>
    <col min="8711" max="8711" width="6.6328125" style="214" customWidth="1"/>
    <col min="8712" max="8712" width="1.90625" style="214" customWidth="1"/>
    <col min="8713" max="8713" width="6.6328125" style="214" customWidth="1"/>
    <col min="8714" max="8953" width="8.90625" style="214"/>
    <col min="8954" max="8954" width="3.90625" style="214" customWidth="1"/>
    <col min="8955" max="8955" width="10.6328125" style="214" customWidth="1"/>
    <col min="8956" max="8956" width="3.453125" style="214" customWidth="1"/>
    <col min="8957" max="8957" width="10.6328125" style="214" customWidth="1"/>
    <col min="8958" max="8958" width="3.453125" style="214" customWidth="1"/>
    <col min="8959" max="8959" width="11" style="214" customWidth="1"/>
    <col min="8960" max="8960" width="3.08984375" style="214" customWidth="1"/>
    <col min="8961" max="8961" width="11" style="214" customWidth="1"/>
    <col min="8962" max="8962" width="3.08984375" style="214" customWidth="1"/>
    <col min="8963" max="8963" width="11" style="214" customWidth="1"/>
    <col min="8964" max="8964" width="3.08984375" style="214" customWidth="1"/>
    <col min="8965" max="8965" width="11" style="214" customWidth="1"/>
    <col min="8966" max="8966" width="2.36328125" style="214" customWidth="1"/>
    <col min="8967" max="8967" width="6.6328125" style="214" customWidth="1"/>
    <col min="8968" max="8968" width="1.90625" style="214" customWidth="1"/>
    <col min="8969" max="8969" width="6.6328125" style="214" customWidth="1"/>
    <col min="8970" max="9209" width="8.90625" style="214"/>
    <col min="9210" max="9210" width="3.90625" style="214" customWidth="1"/>
    <col min="9211" max="9211" width="10.6328125" style="214" customWidth="1"/>
    <col min="9212" max="9212" width="3.453125" style="214" customWidth="1"/>
    <col min="9213" max="9213" width="10.6328125" style="214" customWidth="1"/>
    <col min="9214" max="9214" width="3.453125" style="214" customWidth="1"/>
    <col min="9215" max="9215" width="11" style="214" customWidth="1"/>
    <col min="9216" max="9216" width="3.08984375" style="214" customWidth="1"/>
    <col min="9217" max="9217" width="11" style="214" customWidth="1"/>
    <col min="9218" max="9218" width="3.08984375" style="214" customWidth="1"/>
    <col min="9219" max="9219" width="11" style="214" customWidth="1"/>
    <col min="9220" max="9220" width="3.08984375" style="214" customWidth="1"/>
    <col min="9221" max="9221" width="11" style="214" customWidth="1"/>
    <col min="9222" max="9222" width="2.36328125" style="214" customWidth="1"/>
    <col min="9223" max="9223" width="6.6328125" style="214" customWidth="1"/>
    <col min="9224" max="9224" width="1.90625" style="214" customWidth="1"/>
    <col min="9225" max="9225" width="6.6328125" style="214" customWidth="1"/>
    <col min="9226" max="9465" width="8.90625" style="214"/>
    <col min="9466" max="9466" width="3.90625" style="214" customWidth="1"/>
    <col min="9467" max="9467" width="10.6328125" style="214" customWidth="1"/>
    <col min="9468" max="9468" width="3.453125" style="214" customWidth="1"/>
    <col min="9469" max="9469" width="10.6328125" style="214" customWidth="1"/>
    <col min="9470" max="9470" width="3.453125" style="214" customWidth="1"/>
    <col min="9471" max="9471" width="11" style="214" customWidth="1"/>
    <col min="9472" max="9472" width="3.08984375" style="214" customWidth="1"/>
    <col min="9473" max="9473" width="11" style="214" customWidth="1"/>
    <col min="9474" max="9474" width="3.08984375" style="214" customWidth="1"/>
    <col min="9475" max="9475" width="11" style="214" customWidth="1"/>
    <col min="9476" max="9476" width="3.08984375" style="214" customWidth="1"/>
    <col min="9477" max="9477" width="11" style="214" customWidth="1"/>
    <col min="9478" max="9478" width="2.36328125" style="214" customWidth="1"/>
    <col min="9479" max="9479" width="6.6328125" style="214" customWidth="1"/>
    <col min="9480" max="9480" width="1.90625" style="214" customWidth="1"/>
    <col min="9481" max="9481" width="6.6328125" style="214" customWidth="1"/>
    <col min="9482" max="9721" width="8.90625" style="214"/>
    <col min="9722" max="9722" width="3.90625" style="214" customWidth="1"/>
    <col min="9723" max="9723" width="10.6328125" style="214" customWidth="1"/>
    <col min="9724" max="9724" width="3.453125" style="214" customWidth="1"/>
    <col min="9725" max="9725" width="10.6328125" style="214" customWidth="1"/>
    <col min="9726" max="9726" width="3.453125" style="214" customWidth="1"/>
    <col min="9727" max="9727" width="11" style="214" customWidth="1"/>
    <col min="9728" max="9728" width="3.08984375" style="214" customWidth="1"/>
    <col min="9729" max="9729" width="11" style="214" customWidth="1"/>
    <col min="9730" max="9730" width="3.08984375" style="214" customWidth="1"/>
    <col min="9731" max="9731" width="11" style="214" customWidth="1"/>
    <col min="9732" max="9732" width="3.08984375" style="214" customWidth="1"/>
    <col min="9733" max="9733" width="11" style="214" customWidth="1"/>
    <col min="9734" max="9734" width="2.36328125" style="214" customWidth="1"/>
    <col min="9735" max="9735" width="6.6328125" style="214" customWidth="1"/>
    <col min="9736" max="9736" width="1.90625" style="214" customWidth="1"/>
    <col min="9737" max="9737" width="6.6328125" style="214" customWidth="1"/>
    <col min="9738" max="9977" width="8.90625" style="214"/>
    <col min="9978" max="9978" width="3.90625" style="214" customWidth="1"/>
    <col min="9979" max="9979" width="10.6328125" style="214" customWidth="1"/>
    <col min="9980" max="9980" width="3.453125" style="214" customWidth="1"/>
    <col min="9981" max="9981" width="10.6328125" style="214" customWidth="1"/>
    <col min="9982" max="9982" width="3.453125" style="214" customWidth="1"/>
    <col min="9983" max="9983" width="11" style="214" customWidth="1"/>
    <col min="9984" max="9984" width="3.08984375" style="214" customWidth="1"/>
    <col min="9985" max="9985" width="11" style="214" customWidth="1"/>
    <col min="9986" max="9986" width="3.08984375" style="214" customWidth="1"/>
    <col min="9987" max="9987" width="11" style="214" customWidth="1"/>
    <col min="9988" max="9988" width="3.08984375" style="214" customWidth="1"/>
    <col min="9989" max="9989" width="11" style="214" customWidth="1"/>
    <col min="9990" max="9990" width="2.36328125" style="214" customWidth="1"/>
    <col min="9991" max="9991" width="6.6328125" style="214" customWidth="1"/>
    <col min="9992" max="9992" width="1.90625" style="214" customWidth="1"/>
    <col min="9993" max="9993" width="6.6328125" style="214" customWidth="1"/>
    <col min="9994" max="10233" width="8.90625" style="214"/>
    <col min="10234" max="10234" width="3.90625" style="214" customWidth="1"/>
    <col min="10235" max="10235" width="10.6328125" style="214" customWidth="1"/>
    <col min="10236" max="10236" width="3.453125" style="214" customWidth="1"/>
    <col min="10237" max="10237" width="10.6328125" style="214" customWidth="1"/>
    <col min="10238" max="10238" width="3.453125" style="214" customWidth="1"/>
    <col min="10239" max="10239" width="11" style="214" customWidth="1"/>
    <col min="10240" max="10240" width="3.08984375" style="214" customWidth="1"/>
    <col min="10241" max="10241" width="11" style="214" customWidth="1"/>
    <col min="10242" max="10242" width="3.08984375" style="214" customWidth="1"/>
    <col min="10243" max="10243" width="11" style="214" customWidth="1"/>
    <col min="10244" max="10244" width="3.08984375" style="214" customWidth="1"/>
    <col min="10245" max="10245" width="11" style="214" customWidth="1"/>
    <col min="10246" max="10246" width="2.36328125" style="214" customWidth="1"/>
    <col min="10247" max="10247" width="6.6328125" style="214" customWidth="1"/>
    <col min="10248" max="10248" width="1.90625" style="214" customWidth="1"/>
    <col min="10249" max="10249" width="6.6328125" style="214" customWidth="1"/>
    <col min="10250" max="10489" width="8.90625" style="214"/>
    <col min="10490" max="10490" width="3.90625" style="214" customWidth="1"/>
    <col min="10491" max="10491" width="10.6328125" style="214" customWidth="1"/>
    <col min="10492" max="10492" width="3.453125" style="214" customWidth="1"/>
    <col min="10493" max="10493" width="10.6328125" style="214" customWidth="1"/>
    <col min="10494" max="10494" width="3.453125" style="214" customWidth="1"/>
    <col min="10495" max="10495" width="11" style="214" customWidth="1"/>
    <col min="10496" max="10496" width="3.08984375" style="214" customWidth="1"/>
    <col min="10497" max="10497" width="11" style="214" customWidth="1"/>
    <col min="10498" max="10498" width="3.08984375" style="214" customWidth="1"/>
    <col min="10499" max="10499" width="11" style="214" customWidth="1"/>
    <col min="10500" max="10500" width="3.08984375" style="214" customWidth="1"/>
    <col min="10501" max="10501" width="11" style="214" customWidth="1"/>
    <col min="10502" max="10502" width="2.36328125" style="214" customWidth="1"/>
    <col min="10503" max="10503" width="6.6328125" style="214" customWidth="1"/>
    <col min="10504" max="10504" width="1.90625" style="214" customWidth="1"/>
    <col min="10505" max="10505" width="6.6328125" style="214" customWidth="1"/>
    <col min="10506" max="10745" width="8.90625" style="214"/>
    <col min="10746" max="10746" width="3.90625" style="214" customWidth="1"/>
    <col min="10747" max="10747" width="10.6328125" style="214" customWidth="1"/>
    <col min="10748" max="10748" width="3.453125" style="214" customWidth="1"/>
    <col min="10749" max="10749" width="10.6328125" style="214" customWidth="1"/>
    <col min="10750" max="10750" width="3.453125" style="214" customWidth="1"/>
    <col min="10751" max="10751" width="11" style="214" customWidth="1"/>
    <col min="10752" max="10752" width="3.08984375" style="214" customWidth="1"/>
    <col min="10753" max="10753" width="11" style="214" customWidth="1"/>
    <col min="10754" max="10754" width="3.08984375" style="214" customWidth="1"/>
    <col min="10755" max="10755" width="11" style="214" customWidth="1"/>
    <col min="10756" max="10756" width="3.08984375" style="214" customWidth="1"/>
    <col min="10757" max="10757" width="11" style="214" customWidth="1"/>
    <col min="10758" max="10758" width="2.36328125" style="214" customWidth="1"/>
    <col min="10759" max="10759" width="6.6328125" style="214" customWidth="1"/>
    <col min="10760" max="10760" width="1.90625" style="214" customWidth="1"/>
    <col min="10761" max="10761" width="6.6328125" style="214" customWidth="1"/>
    <col min="10762" max="11001" width="8.90625" style="214"/>
    <col min="11002" max="11002" width="3.90625" style="214" customWidth="1"/>
    <col min="11003" max="11003" width="10.6328125" style="214" customWidth="1"/>
    <col min="11004" max="11004" width="3.453125" style="214" customWidth="1"/>
    <col min="11005" max="11005" width="10.6328125" style="214" customWidth="1"/>
    <col min="11006" max="11006" width="3.453125" style="214" customWidth="1"/>
    <col min="11007" max="11007" width="11" style="214" customWidth="1"/>
    <col min="11008" max="11008" width="3.08984375" style="214" customWidth="1"/>
    <col min="11009" max="11009" width="11" style="214" customWidth="1"/>
    <col min="11010" max="11010" width="3.08984375" style="214" customWidth="1"/>
    <col min="11011" max="11011" width="11" style="214" customWidth="1"/>
    <col min="11012" max="11012" width="3.08984375" style="214" customWidth="1"/>
    <col min="11013" max="11013" width="11" style="214" customWidth="1"/>
    <col min="11014" max="11014" width="2.36328125" style="214" customWidth="1"/>
    <col min="11015" max="11015" width="6.6328125" style="214" customWidth="1"/>
    <col min="11016" max="11016" width="1.90625" style="214" customWidth="1"/>
    <col min="11017" max="11017" width="6.6328125" style="214" customWidth="1"/>
    <col min="11018" max="11257" width="8.90625" style="214"/>
    <col min="11258" max="11258" width="3.90625" style="214" customWidth="1"/>
    <col min="11259" max="11259" width="10.6328125" style="214" customWidth="1"/>
    <col min="11260" max="11260" width="3.453125" style="214" customWidth="1"/>
    <col min="11261" max="11261" width="10.6328125" style="214" customWidth="1"/>
    <col min="11262" max="11262" width="3.453125" style="214" customWidth="1"/>
    <col min="11263" max="11263" width="11" style="214" customWidth="1"/>
    <col min="11264" max="11264" width="3.08984375" style="214" customWidth="1"/>
    <col min="11265" max="11265" width="11" style="214" customWidth="1"/>
    <col min="11266" max="11266" width="3.08984375" style="214" customWidth="1"/>
    <col min="11267" max="11267" width="11" style="214" customWidth="1"/>
    <col min="11268" max="11268" width="3.08984375" style="214" customWidth="1"/>
    <col min="11269" max="11269" width="11" style="214" customWidth="1"/>
    <col min="11270" max="11270" width="2.36328125" style="214" customWidth="1"/>
    <col min="11271" max="11271" width="6.6328125" style="214" customWidth="1"/>
    <col min="11272" max="11272" width="1.90625" style="214" customWidth="1"/>
    <col min="11273" max="11273" width="6.6328125" style="214" customWidth="1"/>
    <col min="11274" max="11513" width="8.90625" style="214"/>
    <col min="11514" max="11514" width="3.90625" style="214" customWidth="1"/>
    <col min="11515" max="11515" width="10.6328125" style="214" customWidth="1"/>
    <col min="11516" max="11516" width="3.453125" style="214" customWidth="1"/>
    <col min="11517" max="11517" width="10.6328125" style="214" customWidth="1"/>
    <col min="11518" max="11518" width="3.453125" style="214" customWidth="1"/>
    <col min="11519" max="11519" width="11" style="214" customWidth="1"/>
    <col min="11520" max="11520" width="3.08984375" style="214" customWidth="1"/>
    <col min="11521" max="11521" width="11" style="214" customWidth="1"/>
    <col min="11522" max="11522" width="3.08984375" style="214" customWidth="1"/>
    <col min="11523" max="11523" width="11" style="214" customWidth="1"/>
    <col min="11524" max="11524" width="3.08984375" style="214" customWidth="1"/>
    <col min="11525" max="11525" width="11" style="214" customWidth="1"/>
    <col min="11526" max="11526" width="2.36328125" style="214" customWidth="1"/>
    <col min="11527" max="11527" width="6.6328125" style="214" customWidth="1"/>
    <col min="11528" max="11528" width="1.90625" style="214" customWidth="1"/>
    <col min="11529" max="11529" width="6.6328125" style="214" customWidth="1"/>
    <col min="11530" max="11769" width="8.90625" style="214"/>
    <col min="11770" max="11770" width="3.90625" style="214" customWidth="1"/>
    <col min="11771" max="11771" width="10.6328125" style="214" customWidth="1"/>
    <col min="11772" max="11772" width="3.453125" style="214" customWidth="1"/>
    <col min="11773" max="11773" width="10.6328125" style="214" customWidth="1"/>
    <col min="11774" max="11774" width="3.453125" style="214" customWidth="1"/>
    <col min="11775" max="11775" width="11" style="214" customWidth="1"/>
    <col min="11776" max="11776" width="3.08984375" style="214" customWidth="1"/>
    <col min="11777" max="11777" width="11" style="214" customWidth="1"/>
    <col min="11778" max="11778" width="3.08984375" style="214" customWidth="1"/>
    <col min="11779" max="11779" width="11" style="214" customWidth="1"/>
    <col min="11780" max="11780" width="3.08984375" style="214" customWidth="1"/>
    <col min="11781" max="11781" width="11" style="214" customWidth="1"/>
    <col min="11782" max="11782" width="2.36328125" style="214" customWidth="1"/>
    <col min="11783" max="11783" width="6.6328125" style="214" customWidth="1"/>
    <col min="11784" max="11784" width="1.90625" style="214" customWidth="1"/>
    <col min="11785" max="11785" width="6.6328125" style="214" customWidth="1"/>
    <col min="11786" max="12025" width="8.90625" style="214"/>
    <col min="12026" max="12026" width="3.90625" style="214" customWidth="1"/>
    <col min="12027" max="12027" width="10.6328125" style="214" customWidth="1"/>
    <col min="12028" max="12028" width="3.453125" style="214" customWidth="1"/>
    <col min="12029" max="12029" width="10.6328125" style="214" customWidth="1"/>
    <col min="12030" max="12030" width="3.453125" style="214" customWidth="1"/>
    <col min="12031" max="12031" width="11" style="214" customWidth="1"/>
    <col min="12032" max="12032" width="3.08984375" style="214" customWidth="1"/>
    <col min="12033" max="12033" width="11" style="214" customWidth="1"/>
    <col min="12034" max="12034" width="3.08984375" style="214" customWidth="1"/>
    <col min="12035" max="12035" width="11" style="214" customWidth="1"/>
    <col min="12036" max="12036" width="3.08984375" style="214" customWidth="1"/>
    <col min="12037" max="12037" width="11" style="214" customWidth="1"/>
    <col min="12038" max="12038" width="2.36328125" style="214" customWidth="1"/>
    <col min="12039" max="12039" width="6.6328125" style="214" customWidth="1"/>
    <col min="12040" max="12040" width="1.90625" style="214" customWidth="1"/>
    <col min="12041" max="12041" width="6.6328125" style="214" customWidth="1"/>
    <col min="12042" max="12281" width="8.90625" style="214"/>
    <col min="12282" max="12282" width="3.90625" style="214" customWidth="1"/>
    <col min="12283" max="12283" width="10.6328125" style="214" customWidth="1"/>
    <col min="12284" max="12284" width="3.453125" style="214" customWidth="1"/>
    <col min="12285" max="12285" width="10.6328125" style="214" customWidth="1"/>
    <col min="12286" max="12286" width="3.453125" style="214" customWidth="1"/>
    <col min="12287" max="12287" width="11" style="214" customWidth="1"/>
    <col min="12288" max="12288" width="3.08984375" style="214" customWidth="1"/>
    <col min="12289" max="12289" width="11" style="214" customWidth="1"/>
    <col min="12290" max="12290" width="3.08984375" style="214" customWidth="1"/>
    <col min="12291" max="12291" width="11" style="214" customWidth="1"/>
    <col min="12292" max="12292" width="3.08984375" style="214" customWidth="1"/>
    <col min="12293" max="12293" width="11" style="214" customWidth="1"/>
    <col min="12294" max="12294" width="2.36328125" style="214" customWidth="1"/>
    <col min="12295" max="12295" width="6.6328125" style="214" customWidth="1"/>
    <col min="12296" max="12296" width="1.90625" style="214" customWidth="1"/>
    <col min="12297" max="12297" width="6.6328125" style="214" customWidth="1"/>
    <col min="12298" max="12537" width="8.90625" style="214"/>
    <col min="12538" max="12538" width="3.90625" style="214" customWidth="1"/>
    <col min="12539" max="12539" width="10.6328125" style="214" customWidth="1"/>
    <col min="12540" max="12540" width="3.453125" style="214" customWidth="1"/>
    <col min="12541" max="12541" width="10.6328125" style="214" customWidth="1"/>
    <col min="12542" max="12542" width="3.453125" style="214" customWidth="1"/>
    <col min="12543" max="12543" width="11" style="214" customWidth="1"/>
    <col min="12544" max="12544" width="3.08984375" style="214" customWidth="1"/>
    <col min="12545" max="12545" width="11" style="214" customWidth="1"/>
    <col min="12546" max="12546" width="3.08984375" style="214" customWidth="1"/>
    <col min="12547" max="12547" width="11" style="214" customWidth="1"/>
    <col min="12548" max="12548" width="3.08984375" style="214" customWidth="1"/>
    <col min="12549" max="12549" width="11" style="214" customWidth="1"/>
    <col min="12550" max="12550" width="2.36328125" style="214" customWidth="1"/>
    <col min="12551" max="12551" width="6.6328125" style="214" customWidth="1"/>
    <col min="12552" max="12552" width="1.90625" style="214" customWidth="1"/>
    <col min="12553" max="12553" width="6.6328125" style="214" customWidth="1"/>
    <col min="12554" max="12793" width="8.90625" style="214"/>
    <col min="12794" max="12794" width="3.90625" style="214" customWidth="1"/>
    <col min="12795" max="12795" width="10.6328125" style="214" customWidth="1"/>
    <col min="12796" max="12796" width="3.453125" style="214" customWidth="1"/>
    <col min="12797" max="12797" width="10.6328125" style="214" customWidth="1"/>
    <col min="12798" max="12798" width="3.453125" style="214" customWidth="1"/>
    <col min="12799" max="12799" width="11" style="214" customWidth="1"/>
    <col min="12800" max="12800" width="3.08984375" style="214" customWidth="1"/>
    <col min="12801" max="12801" width="11" style="214" customWidth="1"/>
    <col min="12802" max="12802" width="3.08984375" style="214" customWidth="1"/>
    <col min="12803" max="12803" width="11" style="214" customWidth="1"/>
    <col min="12804" max="12804" width="3.08984375" style="214" customWidth="1"/>
    <col min="12805" max="12805" width="11" style="214" customWidth="1"/>
    <col min="12806" max="12806" width="2.36328125" style="214" customWidth="1"/>
    <col min="12807" max="12807" width="6.6328125" style="214" customWidth="1"/>
    <col min="12808" max="12808" width="1.90625" style="214" customWidth="1"/>
    <col min="12809" max="12809" width="6.6328125" style="214" customWidth="1"/>
    <col min="12810" max="13049" width="8.90625" style="214"/>
    <col min="13050" max="13050" width="3.90625" style="214" customWidth="1"/>
    <col min="13051" max="13051" width="10.6328125" style="214" customWidth="1"/>
    <col min="13052" max="13052" width="3.453125" style="214" customWidth="1"/>
    <col min="13053" max="13053" width="10.6328125" style="214" customWidth="1"/>
    <col min="13054" max="13054" width="3.453125" style="214" customWidth="1"/>
    <col min="13055" max="13055" width="11" style="214" customWidth="1"/>
    <col min="13056" max="13056" width="3.08984375" style="214" customWidth="1"/>
    <col min="13057" max="13057" width="11" style="214" customWidth="1"/>
    <col min="13058" max="13058" width="3.08984375" style="214" customWidth="1"/>
    <col min="13059" max="13059" width="11" style="214" customWidth="1"/>
    <col min="13060" max="13060" width="3.08984375" style="214" customWidth="1"/>
    <col min="13061" max="13061" width="11" style="214" customWidth="1"/>
    <col min="13062" max="13062" width="2.36328125" style="214" customWidth="1"/>
    <col min="13063" max="13063" width="6.6328125" style="214" customWidth="1"/>
    <col min="13064" max="13064" width="1.90625" style="214" customWidth="1"/>
    <col min="13065" max="13065" width="6.6328125" style="214" customWidth="1"/>
    <col min="13066" max="13305" width="8.90625" style="214"/>
    <col min="13306" max="13306" width="3.90625" style="214" customWidth="1"/>
    <col min="13307" max="13307" width="10.6328125" style="214" customWidth="1"/>
    <col min="13308" max="13308" width="3.453125" style="214" customWidth="1"/>
    <col min="13309" max="13309" width="10.6328125" style="214" customWidth="1"/>
    <col min="13310" max="13310" width="3.453125" style="214" customWidth="1"/>
    <col min="13311" max="13311" width="11" style="214" customWidth="1"/>
    <col min="13312" max="13312" width="3.08984375" style="214" customWidth="1"/>
    <col min="13313" max="13313" width="11" style="214" customWidth="1"/>
    <col min="13314" max="13314" width="3.08984375" style="214" customWidth="1"/>
    <col min="13315" max="13315" width="11" style="214" customWidth="1"/>
    <col min="13316" max="13316" width="3.08984375" style="214" customWidth="1"/>
    <col min="13317" max="13317" width="11" style="214" customWidth="1"/>
    <col min="13318" max="13318" width="2.36328125" style="214" customWidth="1"/>
    <col min="13319" max="13319" width="6.6328125" style="214" customWidth="1"/>
    <col min="13320" max="13320" width="1.90625" style="214" customWidth="1"/>
    <col min="13321" max="13321" width="6.6328125" style="214" customWidth="1"/>
    <col min="13322" max="13561" width="8.90625" style="214"/>
    <col min="13562" max="13562" width="3.90625" style="214" customWidth="1"/>
    <col min="13563" max="13563" width="10.6328125" style="214" customWidth="1"/>
    <col min="13564" max="13564" width="3.453125" style="214" customWidth="1"/>
    <col min="13565" max="13565" width="10.6328125" style="214" customWidth="1"/>
    <col min="13566" max="13566" width="3.453125" style="214" customWidth="1"/>
    <col min="13567" max="13567" width="11" style="214" customWidth="1"/>
    <col min="13568" max="13568" width="3.08984375" style="214" customWidth="1"/>
    <col min="13569" max="13569" width="11" style="214" customWidth="1"/>
    <col min="13570" max="13570" width="3.08984375" style="214" customWidth="1"/>
    <col min="13571" max="13571" width="11" style="214" customWidth="1"/>
    <col min="13572" max="13572" width="3.08984375" style="214" customWidth="1"/>
    <col min="13573" max="13573" width="11" style="214" customWidth="1"/>
    <col min="13574" max="13574" width="2.36328125" style="214" customWidth="1"/>
    <col min="13575" max="13575" width="6.6328125" style="214" customWidth="1"/>
    <col min="13576" max="13576" width="1.90625" style="214" customWidth="1"/>
    <col min="13577" max="13577" width="6.6328125" style="214" customWidth="1"/>
    <col min="13578" max="13817" width="8.90625" style="214"/>
    <col min="13818" max="13818" width="3.90625" style="214" customWidth="1"/>
    <col min="13819" max="13819" width="10.6328125" style="214" customWidth="1"/>
    <col min="13820" max="13820" width="3.453125" style="214" customWidth="1"/>
    <col min="13821" max="13821" width="10.6328125" style="214" customWidth="1"/>
    <col min="13822" max="13822" width="3.453125" style="214" customWidth="1"/>
    <col min="13823" max="13823" width="11" style="214" customWidth="1"/>
    <col min="13824" max="13824" width="3.08984375" style="214" customWidth="1"/>
    <col min="13825" max="13825" width="11" style="214" customWidth="1"/>
    <col min="13826" max="13826" width="3.08984375" style="214" customWidth="1"/>
    <col min="13827" max="13827" width="11" style="214" customWidth="1"/>
    <col min="13828" max="13828" width="3.08984375" style="214" customWidth="1"/>
    <col min="13829" max="13829" width="11" style="214" customWidth="1"/>
    <col min="13830" max="13830" width="2.36328125" style="214" customWidth="1"/>
    <col min="13831" max="13831" width="6.6328125" style="214" customWidth="1"/>
    <col min="13832" max="13832" width="1.90625" style="214" customWidth="1"/>
    <col min="13833" max="13833" width="6.6328125" style="214" customWidth="1"/>
    <col min="13834" max="14073" width="8.90625" style="214"/>
    <col min="14074" max="14074" width="3.90625" style="214" customWidth="1"/>
    <col min="14075" max="14075" width="10.6328125" style="214" customWidth="1"/>
    <col min="14076" max="14076" width="3.453125" style="214" customWidth="1"/>
    <col min="14077" max="14077" width="10.6328125" style="214" customWidth="1"/>
    <col min="14078" max="14078" width="3.453125" style="214" customWidth="1"/>
    <col min="14079" max="14079" width="11" style="214" customWidth="1"/>
    <col min="14080" max="14080" width="3.08984375" style="214" customWidth="1"/>
    <col min="14081" max="14081" width="11" style="214" customWidth="1"/>
    <col min="14082" max="14082" width="3.08984375" style="214" customWidth="1"/>
    <col min="14083" max="14083" width="11" style="214" customWidth="1"/>
    <col min="14084" max="14084" width="3.08984375" style="214" customWidth="1"/>
    <col min="14085" max="14085" width="11" style="214" customWidth="1"/>
    <col min="14086" max="14086" width="2.36328125" style="214" customWidth="1"/>
    <col min="14087" max="14087" width="6.6328125" style="214" customWidth="1"/>
    <col min="14088" max="14088" width="1.90625" style="214" customWidth="1"/>
    <col min="14089" max="14089" width="6.6328125" style="214" customWidth="1"/>
    <col min="14090" max="14329" width="8.90625" style="214"/>
    <col min="14330" max="14330" width="3.90625" style="214" customWidth="1"/>
    <col min="14331" max="14331" width="10.6328125" style="214" customWidth="1"/>
    <col min="14332" max="14332" width="3.453125" style="214" customWidth="1"/>
    <col min="14333" max="14333" width="10.6328125" style="214" customWidth="1"/>
    <col min="14334" max="14334" width="3.453125" style="214" customWidth="1"/>
    <col min="14335" max="14335" width="11" style="214" customWidth="1"/>
    <col min="14336" max="14336" width="3.08984375" style="214" customWidth="1"/>
    <col min="14337" max="14337" width="11" style="214" customWidth="1"/>
    <col min="14338" max="14338" width="3.08984375" style="214" customWidth="1"/>
    <col min="14339" max="14339" width="11" style="214" customWidth="1"/>
    <col min="14340" max="14340" width="3.08984375" style="214" customWidth="1"/>
    <col min="14341" max="14341" width="11" style="214" customWidth="1"/>
    <col min="14342" max="14342" width="2.36328125" style="214" customWidth="1"/>
    <col min="14343" max="14343" width="6.6328125" style="214" customWidth="1"/>
    <col min="14344" max="14344" width="1.90625" style="214" customWidth="1"/>
    <col min="14345" max="14345" width="6.6328125" style="214" customWidth="1"/>
    <col min="14346" max="14585" width="8.90625" style="214"/>
    <col min="14586" max="14586" width="3.90625" style="214" customWidth="1"/>
    <col min="14587" max="14587" width="10.6328125" style="214" customWidth="1"/>
    <col min="14588" max="14588" width="3.453125" style="214" customWidth="1"/>
    <col min="14589" max="14589" width="10.6328125" style="214" customWidth="1"/>
    <col min="14590" max="14590" width="3.453125" style="214" customWidth="1"/>
    <col min="14591" max="14591" width="11" style="214" customWidth="1"/>
    <col min="14592" max="14592" width="3.08984375" style="214" customWidth="1"/>
    <col min="14593" max="14593" width="11" style="214" customWidth="1"/>
    <col min="14594" max="14594" width="3.08984375" style="214" customWidth="1"/>
    <col min="14595" max="14595" width="11" style="214" customWidth="1"/>
    <col min="14596" max="14596" width="3.08984375" style="214" customWidth="1"/>
    <col min="14597" max="14597" width="11" style="214" customWidth="1"/>
    <col min="14598" max="14598" width="2.36328125" style="214" customWidth="1"/>
    <col min="14599" max="14599" width="6.6328125" style="214" customWidth="1"/>
    <col min="14600" max="14600" width="1.90625" style="214" customWidth="1"/>
    <col min="14601" max="14601" width="6.6328125" style="214" customWidth="1"/>
    <col min="14602" max="14841" width="8.90625" style="214"/>
    <col min="14842" max="14842" width="3.90625" style="214" customWidth="1"/>
    <col min="14843" max="14843" width="10.6328125" style="214" customWidth="1"/>
    <col min="14844" max="14844" width="3.453125" style="214" customWidth="1"/>
    <col min="14845" max="14845" width="10.6328125" style="214" customWidth="1"/>
    <col min="14846" max="14846" width="3.453125" style="214" customWidth="1"/>
    <col min="14847" max="14847" width="11" style="214" customWidth="1"/>
    <col min="14848" max="14848" width="3.08984375" style="214" customWidth="1"/>
    <col min="14849" max="14849" width="11" style="214" customWidth="1"/>
    <col min="14850" max="14850" width="3.08984375" style="214" customWidth="1"/>
    <col min="14851" max="14851" width="11" style="214" customWidth="1"/>
    <col min="14852" max="14852" width="3.08984375" style="214" customWidth="1"/>
    <col min="14853" max="14853" width="11" style="214" customWidth="1"/>
    <col min="14854" max="14854" width="2.36328125" style="214" customWidth="1"/>
    <col min="14855" max="14855" width="6.6328125" style="214" customWidth="1"/>
    <col min="14856" max="14856" width="1.90625" style="214" customWidth="1"/>
    <col min="14857" max="14857" width="6.6328125" style="214" customWidth="1"/>
    <col min="14858" max="15097" width="8.90625" style="214"/>
    <col min="15098" max="15098" width="3.90625" style="214" customWidth="1"/>
    <col min="15099" max="15099" width="10.6328125" style="214" customWidth="1"/>
    <col min="15100" max="15100" width="3.453125" style="214" customWidth="1"/>
    <col min="15101" max="15101" width="10.6328125" style="214" customWidth="1"/>
    <col min="15102" max="15102" width="3.453125" style="214" customWidth="1"/>
    <col min="15103" max="15103" width="11" style="214" customWidth="1"/>
    <col min="15104" max="15104" width="3.08984375" style="214" customWidth="1"/>
    <col min="15105" max="15105" width="11" style="214" customWidth="1"/>
    <col min="15106" max="15106" width="3.08984375" style="214" customWidth="1"/>
    <col min="15107" max="15107" width="11" style="214" customWidth="1"/>
    <col min="15108" max="15108" width="3.08984375" style="214" customWidth="1"/>
    <col min="15109" max="15109" width="11" style="214" customWidth="1"/>
    <col min="15110" max="15110" width="2.36328125" style="214" customWidth="1"/>
    <col min="15111" max="15111" width="6.6328125" style="214" customWidth="1"/>
    <col min="15112" max="15112" width="1.90625" style="214" customWidth="1"/>
    <col min="15113" max="15113" width="6.6328125" style="214" customWidth="1"/>
    <col min="15114" max="15353" width="8.90625" style="214"/>
    <col min="15354" max="15354" width="3.90625" style="214" customWidth="1"/>
    <col min="15355" max="15355" width="10.6328125" style="214" customWidth="1"/>
    <col min="15356" max="15356" width="3.453125" style="214" customWidth="1"/>
    <col min="15357" max="15357" width="10.6328125" style="214" customWidth="1"/>
    <col min="15358" max="15358" width="3.453125" style="214" customWidth="1"/>
    <col min="15359" max="15359" width="11" style="214" customWidth="1"/>
    <col min="15360" max="15360" width="3.08984375" style="214" customWidth="1"/>
    <col min="15361" max="15361" width="11" style="214" customWidth="1"/>
    <col min="15362" max="15362" width="3.08984375" style="214" customWidth="1"/>
    <col min="15363" max="15363" width="11" style="214" customWidth="1"/>
    <col min="15364" max="15364" width="3.08984375" style="214" customWidth="1"/>
    <col min="15365" max="15365" width="11" style="214" customWidth="1"/>
    <col min="15366" max="15366" width="2.36328125" style="214" customWidth="1"/>
    <col min="15367" max="15367" width="6.6328125" style="214" customWidth="1"/>
    <col min="15368" max="15368" width="1.90625" style="214" customWidth="1"/>
    <col min="15369" max="15369" width="6.6328125" style="214" customWidth="1"/>
    <col min="15370" max="15609" width="8.90625" style="214"/>
    <col min="15610" max="15610" width="3.90625" style="214" customWidth="1"/>
    <col min="15611" max="15611" width="10.6328125" style="214" customWidth="1"/>
    <col min="15612" max="15612" width="3.453125" style="214" customWidth="1"/>
    <col min="15613" max="15613" width="10.6328125" style="214" customWidth="1"/>
    <col min="15614" max="15614" width="3.453125" style="214" customWidth="1"/>
    <col min="15615" max="15615" width="11" style="214" customWidth="1"/>
    <col min="15616" max="15616" width="3.08984375" style="214" customWidth="1"/>
    <col min="15617" max="15617" width="11" style="214" customWidth="1"/>
    <col min="15618" max="15618" width="3.08984375" style="214" customWidth="1"/>
    <col min="15619" max="15619" width="11" style="214" customWidth="1"/>
    <col min="15620" max="15620" width="3.08984375" style="214" customWidth="1"/>
    <col min="15621" max="15621" width="11" style="214" customWidth="1"/>
    <col min="15622" max="15622" width="2.36328125" style="214" customWidth="1"/>
    <col min="15623" max="15623" width="6.6328125" style="214" customWidth="1"/>
    <col min="15624" max="15624" width="1.90625" style="214" customWidth="1"/>
    <col min="15625" max="15625" width="6.6328125" style="214" customWidth="1"/>
    <col min="15626" max="15865" width="8.90625" style="214"/>
    <col min="15866" max="15866" width="3.90625" style="214" customWidth="1"/>
    <col min="15867" max="15867" width="10.6328125" style="214" customWidth="1"/>
    <col min="15868" max="15868" width="3.453125" style="214" customWidth="1"/>
    <col min="15869" max="15869" width="10.6328125" style="214" customWidth="1"/>
    <col min="15870" max="15870" width="3.453125" style="214" customWidth="1"/>
    <col min="15871" max="15871" width="11" style="214" customWidth="1"/>
    <col min="15872" max="15872" width="3.08984375" style="214" customWidth="1"/>
    <col min="15873" max="15873" width="11" style="214" customWidth="1"/>
    <col min="15874" max="15874" width="3.08984375" style="214" customWidth="1"/>
    <col min="15875" max="15875" width="11" style="214" customWidth="1"/>
    <col min="15876" max="15876" width="3.08984375" style="214" customWidth="1"/>
    <col min="15877" max="15877" width="11" style="214" customWidth="1"/>
    <col min="15878" max="15878" width="2.36328125" style="214" customWidth="1"/>
    <col min="15879" max="15879" width="6.6328125" style="214" customWidth="1"/>
    <col min="15880" max="15880" width="1.90625" style="214" customWidth="1"/>
    <col min="15881" max="15881" width="6.6328125" style="214" customWidth="1"/>
    <col min="15882" max="16121" width="8.90625" style="214"/>
    <col min="16122" max="16122" width="3.90625" style="214" customWidth="1"/>
    <col min="16123" max="16123" width="10.6328125" style="214" customWidth="1"/>
    <col min="16124" max="16124" width="3.453125" style="214" customWidth="1"/>
    <col min="16125" max="16125" width="10.6328125" style="214" customWidth="1"/>
    <col min="16126" max="16126" width="3.453125" style="214" customWidth="1"/>
    <col min="16127" max="16127" width="11" style="214" customWidth="1"/>
    <col min="16128" max="16128" width="3.08984375" style="214" customWidth="1"/>
    <col min="16129" max="16129" width="11" style="214" customWidth="1"/>
    <col min="16130" max="16130" width="3.08984375" style="214" customWidth="1"/>
    <col min="16131" max="16131" width="11" style="214" customWidth="1"/>
    <col min="16132" max="16132" width="3.08984375" style="214" customWidth="1"/>
    <col min="16133" max="16133" width="11" style="214" customWidth="1"/>
    <col min="16134" max="16134" width="2.36328125" style="214" customWidth="1"/>
    <col min="16135" max="16135" width="6.6328125" style="214" customWidth="1"/>
    <col min="16136" max="16136" width="1.90625" style="214" customWidth="1"/>
    <col min="16137" max="16137" width="6.6328125" style="214" customWidth="1"/>
    <col min="16138" max="16384" width="8.90625" style="214"/>
  </cols>
  <sheetData>
    <row r="1" spans="1:12" ht="15" customHeight="1">
      <c r="A1" s="236">
        <v>1</v>
      </c>
      <c r="B1" s="594" t="str">
        <f>IF(入力フォーム!B18="",IF('入力フォーム （小学生BFS）'!B9="","",'入力フォーム （小学生BFS）'!B9),入力フォーム!B18)</f>
        <v/>
      </c>
      <c r="C1" s="594"/>
      <c r="D1" s="594"/>
      <c r="E1" s="594"/>
      <c r="F1" s="594"/>
      <c r="G1" s="594"/>
      <c r="H1" s="594"/>
      <c r="I1" s="594"/>
      <c r="J1" s="594"/>
      <c r="K1" s="594"/>
      <c r="L1" s="594"/>
    </row>
    <row r="2" spans="1:12" ht="15" customHeight="1">
      <c r="B2" s="237" t="str">
        <f>IF(入力フォーム!N10="",SUBSTITUTE('入力フォーム （小学生BFS）'!N10, "　", REPT("　",MAX(0, 6-LEN('入力フォーム （小学生BFS）'!N10)))),SUBSTITUTE(入力フォーム!N10, "　", REPT("　",MAX(0, 6-LEN(入力フォーム!N10)))))</f>
        <v/>
      </c>
      <c r="C2" s="237"/>
      <c r="D2" s="237" t="str">
        <f>IF(入力フォーム!N11="",SUBSTITUTE('入力フォーム （小学生BFS）'!N11, "　", REPT("　",MAX(0, 6-LEN('入力フォーム （小学生BFS）'!N11)))),SUBSTITUTE(入力フォーム!N11, "　", REPT("　",MAX(0, 6-LEN(入力フォーム!N11)))))</f>
        <v/>
      </c>
      <c r="E2" s="237"/>
      <c r="F2" s="237" t="str">
        <f>IF(入力フォーム!N12="",SUBSTITUTE('入力フォーム （小学生BFS）'!N12, "　", REPT("　",MAX(0, 6-LEN('入力フォーム （小学生BFS）'!N12)))),SUBSTITUTE(入力フォーム!N12, "　", REPT("　",MAX(0, 6-LEN(入力フォーム!N12)))))</f>
        <v/>
      </c>
      <c r="G2" s="237"/>
      <c r="H2" s="237" t="str">
        <f>IF(入力フォーム!N13="",SUBSTITUTE('入力フォーム （小学生BFS）'!N13, "　", REPT("　",MAX(0, 6-LEN('入力フォーム （小学生BFS）'!N13)))),SUBSTITUTE(入力フォーム!N13, "　", REPT("　",MAX(0, 6-LEN(入力フォーム!N13)))))</f>
        <v/>
      </c>
      <c r="I2" s="237"/>
      <c r="J2" s="237" t="str">
        <f>IF(入力フォーム!N14="",SUBSTITUTE('入力フォーム （小学生BFS）'!N14, "　", REPT("　",MAX(0, 6-LEN('入力フォーム （小学生BFS）'!N14)))),SUBSTITUTE(入力フォーム!N14, "　", REPT("　",MAX(0, 6-LEN(入力フォーム!N14)))))</f>
        <v/>
      </c>
      <c r="K2" s="237"/>
      <c r="L2" s="237" t="str">
        <f>IF(入力フォーム!N15="",SUBSTITUTE('入力フォーム （小学生BFS）'!N15, "　", REPT("　",MAX(0, 6-LEN('入力フォーム （小学生BFS）'!N15)))),SUBSTITUTE(入力フォーム!N15, "　", REPT("　",MAX(0, 6-LEN(入力フォーム!N15)))))</f>
        <v/>
      </c>
    </row>
    <row r="3" spans="1:12" ht="15" customHeight="1">
      <c r="B3" s="237" t="str">
        <f>IF(入力フォーム!N16="",SUBSTITUTE('入力フォーム （小学生BFS）'!N16, "　", REPT("　",MAX(0, 6-LEN('入力フォーム （小学生BFS）'!N16)))),SUBSTITUTE(入力フォーム!N16, "　", REPT("　",MAX(0, 6-LEN(入力フォーム!N16)))))</f>
        <v/>
      </c>
      <c r="C3" s="237"/>
      <c r="D3" s="237" t="str">
        <f>IF(入力フォーム!N17="",SUBSTITUTE('入力フォーム （小学生BFS）'!N17, "　", REPT("　",MAX(0, 6-LEN('入力フォーム （小学生BFS）'!N17)))),SUBSTITUTE(入力フォーム!N17, "　", REPT("　",MAX(0, 6-LEN(入力フォーム!N17)))))</f>
        <v/>
      </c>
      <c r="E3" s="237"/>
      <c r="F3" s="237" t="str">
        <f>IF(入力フォーム!N18="",SUBSTITUTE('入力フォーム （小学生BFS）'!N18, "　", REPT("　",MAX(0, 6-LEN('入力フォーム （小学生BFS）'!N18)))),SUBSTITUTE(入力フォーム!N18, "　", REPT("　",MAX(0, 6-LEN(入力フォーム!N18)))))</f>
        <v/>
      </c>
      <c r="G3" s="237"/>
      <c r="H3" s="237" t="str">
        <f>IF(入力フォーム!N19="",SUBSTITUTE('入力フォーム （小学生BFS）'!N19, "　", REPT("　",MAX(0, 6-LEN('入力フォーム （小学生BFS）'!N19)))),SUBSTITUTE(入力フォーム!N19, "　", REPT("　",MAX(0, 6-LEN(入力フォーム!N19)))))</f>
        <v/>
      </c>
      <c r="I3" s="237"/>
      <c r="J3" s="237" t="str">
        <f>IF(入力フォーム!N20="",SUBSTITUTE('入力フォーム （小学生BFS）'!N20, "　", REPT("　",MAX(0, 6-LEN('入力フォーム （小学生BFS）'!N20)))),SUBSTITUTE(入力フォーム!N20, "　", REPT("　",MAX(0, 6-LEN(入力フォーム!N20)))))</f>
        <v/>
      </c>
      <c r="K3" s="237"/>
      <c r="L3" s="237" t="str">
        <f>IF(入力フォーム!N21="",SUBSTITUTE('入力フォーム （小学生BFS）'!N21, "　", REPT("　",MAX(0, 6-LEN('入力フォーム （小学生BFS）'!N21)))),SUBSTITUTE(入力フォーム!N21, "　", REPT("　",MAX(0, 6-LEN(入力フォーム!N21)))))</f>
        <v/>
      </c>
    </row>
    <row r="4" spans="1:12" ht="15" customHeight="1">
      <c r="B4" s="237" t="str">
        <f>IF(入力フォーム!N22="",SUBSTITUTE('入力フォーム （小学生BFS）'!N22, "　", REPT("　",MAX(0, 6-LEN('入力フォーム （小学生BFS）'!N22)))),SUBSTITUTE(入力フォーム!N22, "　", REPT("　",MAX(0, 6-LEN(入力フォーム!N22)))))</f>
        <v/>
      </c>
      <c r="C4" s="237"/>
      <c r="D4" s="237" t="str">
        <f>IF(入力フォーム!N23="",SUBSTITUTE('入力フォーム （小学生BFS）'!N23, "　", REPT("　",MAX(0, 6-LEN('入力フォーム （小学生BFS）'!N23)))),SUBSTITUTE(入力フォーム!N23, "　", REPT("　",MAX(0, 6-LEN(入力フォーム!N23)))))</f>
        <v/>
      </c>
      <c r="E4" s="237"/>
      <c r="F4" s="237" t="str">
        <f>IF(入力フォーム!N24="",SUBSTITUTE('入力フォーム （小学生BFS）'!N24, "　", REPT("　",MAX(0, 6-LEN('入力フォーム （小学生BFS）'!N24)))),SUBSTITUTE(入力フォーム!N24, "　", REPT("　",MAX(0, 6-LEN(入力フォーム!N24)))))</f>
        <v/>
      </c>
      <c r="G4" s="237"/>
      <c r="H4" s="237" t="str">
        <f>IF(入力フォーム!N25="",SUBSTITUTE('入力フォーム （小学生BFS）'!N25, "　", REPT("　",MAX(0, 6-LEN('入力フォーム （小学生BFS）'!N25)))),SUBSTITUTE(入力フォーム!N25, "　", REPT("　",MAX(0, 6-LEN(入力フォーム!N25)))))</f>
        <v/>
      </c>
      <c r="I4" s="237"/>
      <c r="J4" s="237" t="str">
        <f>IF(入力フォーム!N26="",SUBSTITUTE('入力フォーム （小学生BFS）'!N26, "　", REPT("　",MAX(0, 6-LEN('入力フォーム （小学生BFS）'!N26)))),SUBSTITUTE(入力フォーム!N26, "　", REPT("　",MAX(0, 6-LEN(入力フォーム!N26)))))</f>
        <v/>
      </c>
      <c r="K4" s="237"/>
      <c r="L4" s="237" t="str">
        <f>IF(入力フォーム!N27="",SUBSTITUTE('入力フォーム （小学生BFS）'!N27, "　", REPT("　",MAX(0, 6-LEN('入力フォーム （小学生BFS）'!N27)))),SUBSTITUTE(入力フォーム!N27, "　", REPT("　",MAX(0, 6-LEN(入力フォーム!N27)))))</f>
        <v/>
      </c>
    </row>
    <row r="5" spans="1:12" ht="15" customHeight="1">
      <c r="B5" s="237" t="str">
        <f>IF(入力フォーム!N28="",SUBSTITUTE('入力フォーム （小学生BFS）'!N28, "　", REPT("　",MAX(0, 6-LEN('入力フォーム （小学生BFS）'!N28)))),SUBSTITUTE(入力フォーム!N28, "　", REPT("　",MAX(0, 6-LEN(入力フォーム!N28)))))</f>
        <v/>
      </c>
      <c r="C5" s="237"/>
      <c r="D5" s="237" t="str">
        <f>IF(入力フォーム!N29="",SUBSTITUTE('入力フォーム （小学生BFS）'!N29, "　", REPT("　",MAX(0, 6-LEN('入力フォーム （小学生BFS）'!N29)))),SUBSTITUTE(入力フォーム!N29, "　", REPT("　",MAX(0, 6-LEN(入力フォーム!N29)))))</f>
        <v/>
      </c>
      <c r="E5" s="237"/>
      <c r="F5" s="237" t="str">
        <f>IF(入力フォーム!N30="",SUBSTITUTE('入力フォーム （小学生BFS）'!N30, "　", REPT("　",MAX(0, 6-LEN('入力フォーム （小学生BFS）'!N30)))),SUBSTITUTE(入力フォーム!N30, "　", REPT("　",MAX(0, 6-LEN(入力フォーム!N30)))))</f>
        <v/>
      </c>
      <c r="G5" s="237"/>
      <c r="H5" s="237" t="str">
        <f>IF(入力フォーム!N31="",SUBSTITUTE('入力フォーム （小学生BFS）'!N31, "　", REPT("　",MAX(0, 6-LEN('入力フォーム （小学生BFS）'!N31)))),SUBSTITUTE(入力フォーム!N31, "　", REPT("　",MAX(0, 6-LEN(入力フォーム!N31)))))</f>
        <v/>
      </c>
      <c r="I5" s="237"/>
      <c r="J5" s="237" t="str">
        <f>IF(入力フォーム!N32="",SUBSTITUTE('入力フォーム （小学生BFS）'!N32, "　", REPT("　",MAX(0, 6-LEN('入力フォーム （小学生BFS）'!N32)))),SUBSTITUTE(入力フォーム!N32, "　", REPT("　",MAX(0, 6-LEN(入力フォーム!N32)))))</f>
        <v/>
      </c>
      <c r="K5" s="237"/>
      <c r="L5" s="237" t="str">
        <f>IF(入力フォーム!N33="",SUBSTITUTE('入力フォーム （小学生BFS）'!N33, "　", REPT("　",MAX(0, 6-LEN('入力フォーム （小学生BFS）'!N33)))),SUBSTITUTE(入力フォーム!N33, "　", REPT("　",MAX(0, 6-LEN(入力フォーム!N33)))))</f>
        <v/>
      </c>
    </row>
    <row r="6" spans="1:12" ht="15" customHeight="1">
      <c r="B6" s="237" t="str">
        <f>IF(入力フォーム!N34="",SUBSTITUTE('入力フォーム （小学生BFS）'!N34, "　", REPT("　",MAX(0, 6-LEN('入力フォーム （小学生BFS）'!N34)))),SUBSTITUTE(入力フォーム!N34, "　", REPT("　",MAX(0, 6-LEN(入力フォーム!N34)))))</f>
        <v/>
      </c>
      <c r="C6" s="237"/>
      <c r="D6" s="237" t="str">
        <f>IF(入力フォーム!N35="",SUBSTITUTE('入力フォーム （小学生BFS）'!N35, "　", REPT("　",MAX(0, 6-LEN('入力フォーム （小学生BFS）'!N35)))),SUBSTITUTE(入力フォーム!N35, "　", REPT("　",MAX(0, 6-LEN(入力フォーム!N35)))))</f>
        <v/>
      </c>
      <c r="E6" s="237"/>
      <c r="F6" s="237" t="str">
        <f>IF(入力フォーム!N36="",SUBSTITUTE('入力フォーム （小学生BFS）'!N36, "　", REPT("　",MAX(0, 6-LEN('入力フォーム （小学生BFS）'!N36)))),SUBSTITUTE(入力フォーム!N36, "　", REPT("　",MAX(0, 6-LEN(入力フォーム!N36)))))</f>
        <v/>
      </c>
      <c r="G6" s="237"/>
      <c r="H6" s="237" t="str">
        <f>IF(入力フォーム!N37="",SUBSTITUTE('入力フォーム （小学生BFS）'!N37, "　", REPT("　",MAX(0, 6-LEN('入力フォーム （小学生BFS）'!N37)))),SUBSTITUTE(入力フォーム!N37, "　", REPT("　",MAX(0, 6-LEN(入力フォーム!N37)))))</f>
        <v/>
      </c>
      <c r="I6" s="237"/>
      <c r="J6" s="237" t="str">
        <f>IF(入力フォーム!N38="",SUBSTITUTE('入力フォーム （小学生BFS）'!N38, "　", REPT("　",MAX(0, 6-LEN('入力フォーム （小学生BFS）'!N38)))),SUBSTITUTE(入力フォーム!N38, "　", REPT("　",MAX(0, 6-LEN(入力フォーム!N38)))))</f>
        <v/>
      </c>
      <c r="K6" s="237"/>
      <c r="L6" s="237" t="str">
        <f>IF(入力フォーム!N39="",SUBSTITUTE('入力フォーム （小学生BFS）'!N39, "　", REPT("　",MAX(0, 6-LEN('入力フォーム （小学生BFS）'!N39)))),SUBSTITUTE(入力フォーム!N39, "　", REPT("　",MAX(0, 6-LEN(入力フォーム!N39)))))</f>
        <v/>
      </c>
    </row>
    <row r="7" spans="1:12" ht="15" customHeight="1">
      <c r="B7" s="237" t="str">
        <f>IF(入力フォーム!N40="",SUBSTITUTE('入力フォーム （小学生BFS）'!N40, "　", REPT("　",MAX(0, 6-LEN('入力フォーム （小学生BFS）'!N40)))),SUBSTITUTE(入力フォーム!N40, "　", REPT("　",MAX(0, 6-LEN(入力フォーム!N40)))))</f>
        <v/>
      </c>
      <c r="C7" s="237"/>
      <c r="D7" s="237" t="str">
        <f>IF(入力フォーム!N41="",SUBSTITUTE('入力フォーム （小学生BFS）'!N41, "　", REPT("　",MAX(0, 6-LEN('入力フォーム （小学生BFS）'!N41)))),SUBSTITUTE(入力フォーム!N41, "　", REPT("　",MAX(0, 6-LEN(入力フォーム!N41)))))</f>
        <v/>
      </c>
      <c r="E7" s="237"/>
      <c r="F7" s="237" t="str">
        <f>IF(入力フォーム!N42="",SUBSTITUTE('入力フォーム （小学生BFS）'!N42, "　", REPT("　",MAX(0, 6-LEN('入力フォーム （小学生BFS）'!N42)))),SUBSTITUTE(入力フォーム!N42, "　", REPT("　",MAX(0, 6-LEN(入力フォーム!N42)))))</f>
        <v/>
      </c>
      <c r="G7" s="237"/>
      <c r="H7" s="237" t="str">
        <f>IF(入力フォーム!N43="",SUBSTITUTE('入力フォーム （小学生BFS）'!N43, "　", REPT("　",MAX(0, 6-LEN('入力フォーム （小学生BFS）'!N43)))),SUBSTITUTE(入力フォーム!N43, "　", REPT("　",MAX(0, 6-LEN(入力フォーム!N43)))))</f>
        <v/>
      </c>
      <c r="I7" s="237"/>
      <c r="J7" s="237" t="str">
        <f>IF(入力フォーム!N44="",SUBSTITUTE('入力フォーム （小学生BFS）'!N44, "　", REPT("　",MAX(0, 6-LEN('入力フォーム （小学生BFS）'!N44)))),SUBSTITUTE(入力フォーム!N44, "　", REPT("　",MAX(0, 6-LEN(入力フォーム!N44)))))</f>
        <v/>
      </c>
      <c r="K7" s="237"/>
      <c r="L7" s="237" t="str">
        <f>IF(入力フォーム!N45="",SUBSTITUTE('入力フォーム （小学生BFS）'!N45, "　", REPT("　",MAX(0, 6-LEN('入力フォーム （小学生BFS）'!N45)))),SUBSTITUTE(入力フォーム!N45, "　", REPT("　",MAX(0, 6-LEN(入力フォーム!N45)))))</f>
        <v/>
      </c>
    </row>
    <row r="8" spans="1:12" ht="15" customHeight="1">
      <c r="B8" s="237" t="str">
        <f>IF(入力フォーム!N46="",SUBSTITUTE('入力フォーム （小学生BFS）'!N46, "　", REPT("　",MAX(0, 6-LEN('入力フォーム （小学生BFS）'!N46)))),SUBSTITUTE(入力フォーム!N46, "　", REPT("　",MAX(0, 6-LEN(入力フォーム!N46)))))</f>
        <v/>
      </c>
      <c r="C8" s="237"/>
      <c r="D8" s="237" t="str">
        <f>IF(入力フォーム!N47="",SUBSTITUTE('入力フォーム （小学生BFS）'!N47, "　", REPT("　",MAX(0, 6-LEN('入力フォーム （小学生BFS）'!N47)))),SUBSTITUTE(入力フォーム!N47, "　", REPT("　",MAX(0, 6-LEN(入力フォーム!N47)))))</f>
        <v/>
      </c>
      <c r="E8" s="237"/>
      <c r="F8" s="237" t="str">
        <f>IF(入力フォーム!N48="",SUBSTITUTE('入力フォーム （小学生BFS）'!N48, "　", REPT("　",MAX(0, 6-LEN('入力フォーム （小学生BFS）'!N48)))),SUBSTITUTE(入力フォーム!N48, "　", REPT("　",MAX(0, 6-LEN(入力フォーム!N48)))))</f>
        <v/>
      </c>
      <c r="G8" s="237"/>
      <c r="H8" s="237" t="str">
        <f>IF(入力フォーム!N49="",SUBSTITUTE('入力フォーム （小学生BFS）'!N49, "　", REPT("　",MAX(0, 6-LEN('入力フォーム （小学生BFS）'!N49)))),SUBSTITUTE(入力フォーム!N49, "　", REPT("　",MAX(0, 6-LEN(入力フォーム!N49)))))</f>
        <v/>
      </c>
      <c r="I8" s="237"/>
      <c r="J8" s="237" t="str">
        <f>IF(入力フォーム!N50="",SUBSTITUTE('入力フォーム （小学生BFS）'!N50, "　", REPT("　",MAX(0, 6-LEN('入力フォーム （小学生BFS）'!N50)))),SUBSTITUTE(入力フォーム!N50, "　", REPT("　",MAX(0, 6-LEN(入力フォーム!N50)))))</f>
        <v/>
      </c>
      <c r="K8" s="237"/>
      <c r="L8" s="237" t="str">
        <f>IF(入力フォーム!N51="",SUBSTITUTE('入力フォーム （小学生BFS）'!N51, "　", REPT("　",MAX(0, 6-LEN('入力フォーム （小学生BFS）'!N51)))),SUBSTITUTE(入力フォーム!N51, "　", REPT("　",MAX(0, 6-LEN(入力フォーム!N51)))))</f>
        <v/>
      </c>
    </row>
    <row r="9" spans="1:12" ht="15" customHeight="1">
      <c r="B9" s="237" t="str">
        <f>IF(入力フォーム!N52="",SUBSTITUTE('入力フォーム （小学生BFS）'!N52, "　", REPT("　",MAX(0, 6-LEN('入力フォーム （小学生BFS）'!N52)))),SUBSTITUTE(入力フォーム!N52, "　", REPT("　",MAX(0, 6-LEN(入力フォーム!N52)))))</f>
        <v/>
      </c>
      <c r="C9" s="237"/>
      <c r="D9" s="237" t="str">
        <f>IF(入力フォーム!N53="",SUBSTITUTE('入力フォーム （小学生BFS）'!N53, "　", REPT("　",MAX(0, 6-LEN('入力フォーム （小学生BFS）'!N53)))),SUBSTITUTE(入力フォーム!N53, "　", REPT("　",MAX(0, 6-LEN(入力フォーム!N53)))))</f>
        <v/>
      </c>
      <c r="E9" s="237"/>
      <c r="F9" s="237" t="str">
        <f>IF(入力フォーム!N54="",SUBSTITUTE('入力フォーム （小学生BFS）'!N54, "　", REPT("　",MAX(0, 6-LEN('入力フォーム （小学生BFS）'!N54)))),SUBSTITUTE(入力フォーム!N54, "　", REPT("　",MAX(0, 6-LEN(入力フォーム!N54)))))</f>
        <v/>
      </c>
      <c r="G9" s="237"/>
      <c r="H9" s="237" t="str">
        <f>IF(入力フォーム!N55="",SUBSTITUTE('入力フォーム （小学生BFS）'!N55, "　", REPT("　",MAX(0, 6-LEN('入力フォーム （小学生BFS）'!N55)))),SUBSTITUTE(入力フォーム!N55, "　", REPT("　",MAX(0, 6-LEN(入力フォーム!N55)))))</f>
        <v/>
      </c>
      <c r="I9" s="237"/>
      <c r="J9" s="237" t="str">
        <f>IF(入力フォーム!N56="",SUBSTITUTE('入力フォーム （小学生BFS）'!N56, "　", REPT("　",MAX(0, 6-LEN('入力フォーム （小学生BFS）'!N56)))),SUBSTITUTE(入力フォーム!N56, "　", REPT("　",MAX(0, 6-LEN(入力フォーム!N56)))))</f>
        <v/>
      </c>
      <c r="K9" s="237"/>
      <c r="L9" s="237" t="str">
        <f>IF(入力フォーム!N57="",SUBSTITUTE('入力フォーム （小学生BFS）'!N57, "　", REPT("　",MAX(0, 6-LEN('入力フォーム （小学生BFS）'!N57)))),SUBSTITUTE(入力フォーム!N57, "　", REPT("　",MAX(0, 6-LEN(入力フォーム!N57)))))</f>
        <v/>
      </c>
    </row>
    <row r="10" spans="1:12" ht="15" customHeight="1">
      <c r="B10" s="237" t="str">
        <f>IF(入力フォーム!N58="",SUBSTITUTE('入力フォーム （小学生BFS）'!N58, "　", REPT("　",MAX(0, 6-LEN('入力フォーム （小学生BFS）'!N58)))),SUBSTITUTE(入力フォーム!N58, "　", REPT("　",MAX(0, 6-LEN(入力フォーム!N58)))))</f>
        <v/>
      </c>
      <c r="C10" s="237"/>
      <c r="D10" s="237" t="str">
        <f>IF(入力フォーム!N59="",SUBSTITUTE('入力フォーム （小学生BFS）'!N59, "　", REPT("　",MAX(0, 6-LEN('入力フォーム （小学生BFS）'!N59)))),SUBSTITUTE(入力フォーム!N59, "　", REPT("　",MAX(0, 6-LEN(入力フォーム!N59)))))</f>
        <v/>
      </c>
      <c r="E10" s="237"/>
      <c r="F10" s="237" t="str">
        <f>IF(入力フォーム!N60="",SUBSTITUTE('入力フォーム （小学生BFS）'!N60, "　", REPT("　",MAX(0, 6-LEN('入力フォーム （小学生BFS）'!N60)))),SUBSTITUTE(入力フォーム!N60, "　", REPT("　",MAX(0, 6-LEN(入力フォーム!N60)))))</f>
        <v/>
      </c>
      <c r="G10" s="237"/>
      <c r="H10" s="237" t="str">
        <f>IF(入力フォーム!N61="",SUBSTITUTE('入力フォーム （小学生BFS）'!N61, "　", REPT("　",MAX(0, 6-LEN('入力フォーム （小学生BFS）'!N61)))),SUBSTITUTE(入力フォーム!N61, "　", REPT("　",MAX(0, 6-LEN(入力フォーム!N61)))))</f>
        <v/>
      </c>
      <c r="I10" s="237"/>
      <c r="J10" s="237" t="str">
        <f>IF(入力フォーム!N62="",SUBSTITUTE('入力フォーム （小学生BFS）'!N62, "　", REPT("　",MAX(0, 6-LEN('入力フォーム （小学生BFS）'!N62)))),SUBSTITUTE(入力フォーム!N62, "　", REPT("　",MAX(0, 6-LEN(入力フォーム!N62)))))</f>
        <v/>
      </c>
      <c r="K10" s="237"/>
      <c r="L10" s="237" t="str">
        <f>IF(入力フォーム!N63="",SUBSTITUTE('入力フォーム （小学生BFS）'!N63, "　", REPT("　",MAX(0, 6-LEN('入力フォーム （小学生BFS）'!N63)))),SUBSTITUTE(入力フォーム!N63, "　", REPT("　",MAX(0, 6-LEN(入力フォーム!N63)))))</f>
        <v/>
      </c>
    </row>
    <row r="11" spans="1:12" ht="15" customHeight="1">
      <c r="B11" s="237" t="str">
        <f>IF(入力フォーム!N64="",SUBSTITUTE('入力フォーム （小学生BFS）'!N64, "　", REPT("　",MAX(0, 6-LEN('入力フォーム （小学生BFS）'!N64)))),SUBSTITUTE(入力フォーム!N64, "　", REPT("　",MAX(0, 6-LEN(入力フォーム!N64)))))</f>
        <v/>
      </c>
      <c r="C11" s="237"/>
      <c r="D11" s="237" t="str">
        <f>IF(入力フォーム!N65="",SUBSTITUTE('入力フォーム （小学生BFS）'!N65, "　", REPT("　",MAX(0, 6-LEN('入力フォーム （小学生BFS）'!N65)))),SUBSTITUTE(入力フォーム!N65, "　", REPT("　",MAX(0, 6-LEN(入力フォーム!N65)))))</f>
        <v/>
      </c>
      <c r="E11" s="237"/>
      <c r="F11" s="237" t="str">
        <f>IF(入力フォーム!N66="",SUBSTITUTE('入力フォーム （小学生BFS）'!N66, "　", REPT("　",MAX(0, 6-LEN('入力フォーム （小学生BFS）'!N66)))),SUBSTITUTE(入力フォーム!N66, "　", REPT("　",MAX(0, 6-LEN(入力フォーム!N66)))))</f>
        <v/>
      </c>
      <c r="G11" s="237"/>
      <c r="H11" s="237" t="str">
        <f>IF(入力フォーム!N67="",SUBSTITUTE('入力フォーム （小学生BFS）'!N67, "　", REPT("　",MAX(0, 6-LEN('入力フォーム （小学生BFS）'!N67)))),SUBSTITUTE(入力フォーム!N67, "　", REPT("　",MAX(0, 6-LEN(入力フォーム!N67)))))</f>
        <v/>
      </c>
      <c r="I11" s="237"/>
      <c r="J11" s="237" t="str">
        <f>IF(入力フォーム!N68="",SUBSTITUTE('入力フォーム （小学生BFS）'!N68, "　", REPT("　",MAX(0, 6-LEN('入力フォーム （小学生BFS）'!N68)))),SUBSTITUTE(入力フォーム!N68, "　", REPT("　",MAX(0, 6-LEN(入力フォーム!N68)))))</f>
        <v/>
      </c>
      <c r="K11" s="237"/>
      <c r="L11" s="237" t="str">
        <f>IF(入力フォーム!N69="",SUBSTITUTE('入力フォーム （小学生BFS）'!N69, "　", REPT("　",MAX(0, 6-LEN('入力フォーム （小学生BFS）'!N69)))),SUBSTITUTE(入力フォーム!N69, "　", REPT("　",MAX(0, 6-LEN(入力フォーム!N69)))))</f>
        <v/>
      </c>
    </row>
    <row r="12" spans="1:12" ht="15" customHeight="1">
      <c r="B12" s="237" t="str">
        <f>IF(入力フォーム!N70="",SUBSTITUTE('入力フォーム （小学生BFS）'!N70, "　", REPT("　",MAX(0, 6-LEN('入力フォーム （小学生BFS）'!N70)))),SUBSTITUTE(入力フォーム!N70, "　", REPT("　",MAX(0, 6-LEN(入力フォーム!N70)))))</f>
        <v/>
      </c>
      <c r="C12" s="237"/>
      <c r="D12" s="237" t="str">
        <f>IF(入力フォーム!N71="",SUBSTITUTE('入力フォーム （小学生BFS）'!N71, "　", REPT("　",MAX(0, 6-LEN('入力フォーム （小学生BFS）'!N71)))),SUBSTITUTE(入力フォーム!N71, "　", REPT("　",MAX(0, 6-LEN(入力フォーム!N71)))))</f>
        <v/>
      </c>
      <c r="E12" s="237"/>
      <c r="F12" s="237" t="str">
        <f>IF(入力フォーム!N72="",SUBSTITUTE('入力フォーム （小学生BFS）'!N72, "　", REPT("　",MAX(0, 6-LEN('入力フォーム （小学生BFS）'!N72)))),SUBSTITUTE(入力フォーム!N72, "　", REPT("　",MAX(0, 6-LEN(入力フォーム!N72)))))</f>
        <v/>
      </c>
      <c r="G12" s="237"/>
      <c r="H12" s="237" t="str">
        <f>IF(入力フォーム!N73="",SUBSTITUTE('入力フォーム （小学生BFS）'!N73, "　", REPT("　",MAX(0, 6-LEN('入力フォーム （小学生BFS）'!N73)))),SUBSTITUTE(入力フォーム!N73, "　", REPT("　",MAX(0, 6-LEN(入力フォーム!N73)))))</f>
        <v/>
      </c>
      <c r="I12" s="237"/>
      <c r="J12" s="237" t="str">
        <f>IF(入力フォーム!N74="",SUBSTITUTE('入力フォーム （小学生BFS）'!N74, "　", REPT("　",MAX(0, 6-LEN('入力フォーム （小学生BFS）'!N74)))),SUBSTITUTE(入力フォーム!N74, "　", REPT("　",MAX(0, 6-LEN(入力フォーム!N74)))))</f>
        <v/>
      </c>
      <c r="K12" s="237"/>
      <c r="L12" s="237" t="str">
        <f>SUBSTITUTE(入力フォーム!N75, "　", REPT("　",MAX(0, 6-LEN(入力フォーム!N75))))</f>
        <v/>
      </c>
    </row>
    <row r="13" spans="1:12" ht="13" customHeight="1">
      <c r="B13" s="237" t="str">
        <f>SUBSTITUTE(入力フォーム!N76, "　", REPT("　",MAX(0, 6-LEN(入力フォーム!N76))))</f>
        <v/>
      </c>
      <c r="C13" s="237"/>
      <c r="D13" s="237" t="str">
        <f>SUBSTITUTE(入力フォーム!N77, "　", REPT("　",MAX(0, 6-LEN(入力フォーム!N77))))</f>
        <v/>
      </c>
      <c r="E13" s="237"/>
      <c r="F13" s="237" t="str">
        <f>SUBSTITUTE(入力フォーム!N78, "　", REPT("　",MAX(0, 6-LEN(入力フォーム!N78))))</f>
        <v/>
      </c>
      <c r="G13" s="237"/>
      <c r="H13" s="237" t="str">
        <f>SUBSTITUTE(入力フォーム!N79, "　", REPT("　",MAX(0, 6-LEN(入力フォーム!N79))))</f>
        <v/>
      </c>
      <c r="J13" s="237"/>
      <c r="K13" s="237"/>
      <c r="L13" s="237"/>
    </row>
    <row r="14" spans="1:12" ht="13" customHeight="1"/>
    <row r="15" spans="1:12" ht="13" customHeight="1"/>
    <row r="16" spans="1:12" ht="15" customHeight="1">
      <c r="A16" s="236">
        <v>1</v>
      </c>
      <c r="B16" s="594" t="str">
        <f>IF(入力フォーム!B18="",IF('入力フォーム （小学生BFS）'!B9="","",'入力フォーム （小学生BFS）'!B9),入力フォーム!B18)</f>
        <v/>
      </c>
      <c r="C16" s="594"/>
      <c r="D16" s="594"/>
      <c r="E16" s="594"/>
      <c r="F16" s="594"/>
      <c r="G16" s="594"/>
      <c r="H16" s="594"/>
      <c r="I16" s="594"/>
      <c r="J16" s="594"/>
      <c r="K16" s="594"/>
      <c r="L16" s="594"/>
    </row>
    <row r="17" spans="2:12" ht="14" customHeight="1">
      <c r="B17" s="595" t="str">
        <f>IF(入力フォーム!B20="",IF('入力フォーム （小学生BFS）'!B11="","",'入力フォーム （小学生BFS）'!B11),入力フォーム!B20)</f>
        <v/>
      </c>
      <c r="C17" s="595"/>
      <c r="D17" s="595"/>
      <c r="E17" s="595"/>
      <c r="F17" s="595"/>
      <c r="G17" s="595"/>
      <c r="H17" s="595"/>
      <c r="I17" s="595"/>
      <c r="J17" s="595"/>
      <c r="K17" s="595"/>
      <c r="L17" s="595"/>
    </row>
    <row r="18" spans="2:12" ht="13" customHeight="1">
      <c r="B18" s="238" t="str">
        <f>SUBSTITUTE(入力フォーム!N10, "　", REPT("　",MAX(0, 6-LEN(入力フォーム!N10))))</f>
        <v/>
      </c>
      <c r="D18" s="238" t="str">
        <f>SUBSTITUTE(入力フォーム!N11, "　", REPT("　",MAX(0, 6-LEN(入力フォーム!N11))))</f>
        <v/>
      </c>
      <c r="F18" s="238" t="str">
        <f>SUBSTITUTE(入力フォーム!N12, "　", REPT("　",MAX(0, 6-LEN(入力フォーム!N12))))</f>
        <v/>
      </c>
      <c r="H18" s="238" t="str">
        <f>SUBSTITUTE(入力フォーム!N13, "　", REPT("　",MAX(0, 6-LEN(入力フォーム!N13))))</f>
        <v/>
      </c>
      <c r="J18" s="238" t="str">
        <f>SUBSTITUTE(入力フォーム!N14, "　", REPT("　",MAX(0, 6-LEN(入力フォーム!N14))))</f>
        <v/>
      </c>
      <c r="L18" s="238" t="str">
        <f>SUBSTITUTE(入力フォーム!N15, "　", REPT("　",MAX(0, 6-LEN(入力フォーム!N15))))</f>
        <v/>
      </c>
    </row>
    <row r="19" spans="2:12" ht="13" customHeight="1">
      <c r="B19" s="238" t="str">
        <f>SUBSTITUTE(入力フォーム!N16, "　", REPT("　",MAX(0, 6-LEN(入力フォーム!N16))))</f>
        <v/>
      </c>
      <c r="D19" s="238" t="str">
        <f>SUBSTITUTE(入力フォーム!N17, "　", REPT("　",MAX(0, 6-LEN(入力フォーム!N17))))</f>
        <v/>
      </c>
      <c r="F19" s="238" t="str">
        <f>SUBSTITUTE(入力フォーム!N18, "　", REPT("　",MAX(0, 6-LEN(入力フォーム!N18))))</f>
        <v/>
      </c>
      <c r="H19" s="238" t="str">
        <f>SUBSTITUTE(入力フォーム!N19, "　", REPT("　",MAX(0, 6-LEN(入力フォーム!N19))))</f>
        <v/>
      </c>
      <c r="J19" s="238" t="str">
        <f>SUBSTITUTE(入力フォーム!N20, "　", REPT("　",MAX(0, 6-LEN(入力フォーム!N20))))</f>
        <v/>
      </c>
      <c r="L19" s="238" t="str">
        <f>SUBSTITUTE(入力フォーム!N21, "　", REPT("　",MAX(0, 6-LEN(入力フォーム!N21))))</f>
        <v/>
      </c>
    </row>
    <row r="20" spans="2:12">
      <c r="B20" s="238" t="str">
        <f>SUBSTITUTE(入力フォーム!N22, "　", REPT("　",MAX(0, 6-LEN(入力フォーム!N22))))</f>
        <v/>
      </c>
      <c r="D20" s="238" t="str">
        <f>SUBSTITUTE(入力フォーム!N23, "　", REPT("　",MAX(0, 6-LEN(入力フォーム!N23))))</f>
        <v/>
      </c>
      <c r="F20" s="238" t="str">
        <f>SUBSTITUTE(入力フォーム!N24, "　", REPT("　",MAX(0, 6-LEN(入力フォーム!N24))))</f>
        <v/>
      </c>
      <c r="H20" s="238" t="str">
        <f>SUBSTITUTE(入力フォーム!N25, "　", REPT("　",MAX(0, 6-LEN(入力フォーム!N25))))</f>
        <v/>
      </c>
      <c r="J20" s="238" t="str">
        <f>SUBSTITUTE(入力フォーム!N26, "　", REPT("　",MAX(0, 6-LEN(入力フォーム!N26))))</f>
        <v/>
      </c>
      <c r="L20" s="238" t="str">
        <f>SUBSTITUTE(入力フォーム!N27, "　", REPT("　",MAX(0, 6-LEN(入力フォーム!N27))))</f>
        <v/>
      </c>
    </row>
    <row r="21" spans="2:12">
      <c r="B21" s="238" t="str">
        <f>SUBSTITUTE(入力フォーム!N28, "　", REPT("　",MAX(0, 6-LEN(入力フォーム!N28))))</f>
        <v/>
      </c>
      <c r="D21" s="238" t="str">
        <f>SUBSTITUTE(入力フォーム!N29, "　", REPT("　",MAX(0, 6-LEN(入力フォーム!N29))))</f>
        <v/>
      </c>
      <c r="F21" s="238" t="str">
        <f>SUBSTITUTE(入力フォーム!N30, "　", REPT("　",MAX(0, 6-LEN(入力フォーム!N30))))</f>
        <v/>
      </c>
      <c r="H21" s="238" t="str">
        <f>SUBSTITUTE(入力フォーム!N31, "　", REPT("　",MAX(0, 6-LEN(入力フォーム!N31))))</f>
        <v/>
      </c>
      <c r="J21" s="238" t="str">
        <f>SUBSTITUTE(入力フォーム!N32, "　", REPT("　",MAX(0, 6-LEN(入力フォーム!N32))))</f>
        <v/>
      </c>
      <c r="L21" s="238" t="str">
        <f>SUBSTITUTE(入力フォーム!N33, "　", REPT("　",MAX(0, 6-LEN(入力フォーム!N33))))</f>
        <v/>
      </c>
    </row>
    <row r="22" spans="2:12">
      <c r="B22" s="238" t="str">
        <f>SUBSTITUTE(入力フォーム!N34, "　", REPT("　",MAX(0, 6-LEN(入力フォーム!N34))))</f>
        <v/>
      </c>
      <c r="D22" s="238" t="str">
        <f>SUBSTITUTE(入力フォーム!N35, "　", REPT("　",MAX(0, 6-LEN(入力フォーム!N35))))</f>
        <v/>
      </c>
      <c r="F22" s="238" t="str">
        <f>SUBSTITUTE(入力フォーム!N36, "　", REPT("　",MAX(0, 6-LEN(入力フォーム!N36))))</f>
        <v/>
      </c>
      <c r="H22" s="238" t="str">
        <f>SUBSTITUTE(入力フォーム!N37, "　", REPT("　",MAX(0, 6-LEN(入力フォーム!N37))))</f>
        <v/>
      </c>
      <c r="J22" s="238" t="str">
        <f>SUBSTITUTE(入力フォーム!N38, "　", REPT("　",MAX(0, 6-LEN(入力フォーム!N38))))</f>
        <v/>
      </c>
      <c r="L22" s="238" t="str">
        <f>SUBSTITUTE(入力フォーム!N39, "　", REPT("　",MAX(0, 6-LEN(入力フォーム!N39))))</f>
        <v/>
      </c>
    </row>
    <row r="23" spans="2:12">
      <c r="B23" s="238" t="str">
        <f>SUBSTITUTE(入力フォーム!N40, "　", REPT("　",MAX(0, 6-LEN(入力フォーム!N40))))</f>
        <v/>
      </c>
      <c r="D23" s="238" t="str">
        <f>SUBSTITUTE(入力フォーム!N41, "　", REPT("　",MAX(0, 6-LEN(入力フォーム!N41))))</f>
        <v/>
      </c>
      <c r="F23" s="238" t="str">
        <f>SUBSTITUTE(入力フォーム!N42, "　", REPT("　",MAX(0, 6-LEN(入力フォーム!N42))))</f>
        <v/>
      </c>
      <c r="H23" s="238" t="str">
        <f>SUBSTITUTE(入力フォーム!N43, "　", REPT("　",MAX(0, 6-LEN(入力フォーム!N43))))</f>
        <v/>
      </c>
      <c r="J23" s="238" t="str">
        <f>SUBSTITUTE(入力フォーム!N44, "　", REPT("　",MAX(0, 6-LEN(入力フォーム!N44))))</f>
        <v/>
      </c>
      <c r="L23" s="238" t="str">
        <f>SUBSTITUTE(入力フォーム!N45, "　", REPT("　",MAX(0, 6-LEN(入力フォーム!N45))))</f>
        <v/>
      </c>
    </row>
    <row r="24" spans="2:12">
      <c r="B24" s="238" t="str">
        <f>SUBSTITUTE(入力フォーム!N46, "　", REPT("　",MAX(0, 6-LEN(入力フォーム!N46))))</f>
        <v/>
      </c>
      <c r="D24" s="238" t="str">
        <f>SUBSTITUTE(入力フォーム!N47, "　", REPT("　",MAX(0, 6-LEN(入力フォーム!N47))))</f>
        <v/>
      </c>
      <c r="F24" s="238" t="str">
        <f>SUBSTITUTE(入力フォーム!N48, "　", REPT("　",MAX(0, 6-LEN(入力フォーム!N48))))</f>
        <v/>
      </c>
      <c r="H24" s="238" t="str">
        <f>SUBSTITUTE(入力フォーム!N49, "　", REPT("　",MAX(0, 6-LEN(入力フォーム!N49))))</f>
        <v/>
      </c>
      <c r="J24" s="238" t="str">
        <f>SUBSTITUTE(入力フォーム!N50, "　", REPT("　",MAX(0, 6-LEN(入力フォーム!N50))))</f>
        <v/>
      </c>
      <c r="L24" s="238" t="str">
        <f>SUBSTITUTE(入力フォーム!N51, "　", REPT("　",MAX(0, 6-LEN(入力フォーム!N51))))</f>
        <v/>
      </c>
    </row>
    <row r="25" spans="2:12">
      <c r="B25" s="238" t="str">
        <f>SUBSTITUTE(入力フォーム!N52, "　", REPT("　",MAX(0, 6-LEN(入力フォーム!N52))))</f>
        <v/>
      </c>
      <c r="D25" s="238" t="str">
        <f>SUBSTITUTE(入力フォーム!N53, "　", REPT("　",MAX(0, 6-LEN(入力フォーム!N53))))</f>
        <v/>
      </c>
      <c r="F25" s="238" t="str">
        <f>SUBSTITUTE(入力フォーム!N54, "　", REPT("　",MAX(0, 6-LEN(入力フォーム!N54))))</f>
        <v/>
      </c>
      <c r="H25" s="238" t="str">
        <f>SUBSTITUTE(入力フォーム!N55, "　", REPT("　",MAX(0, 6-LEN(入力フォーム!N55))))</f>
        <v/>
      </c>
      <c r="J25" s="238" t="str">
        <f>SUBSTITUTE(入力フォーム!N56, "　", REPT("　",MAX(0, 6-LEN(入力フォーム!N56))))</f>
        <v/>
      </c>
      <c r="L25" s="238" t="str">
        <f>SUBSTITUTE(入力フォーム!N57, "　", REPT("　",MAX(0, 6-LEN(入力フォーム!N57))))</f>
        <v/>
      </c>
    </row>
    <row r="26" spans="2:12">
      <c r="B26" s="238" t="str">
        <f>SUBSTITUTE(入力フォーム!N58, "　", REPT("　",MAX(0, 6-LEN(入力フォーム!N58))))</f>
        <v/>
      </c>
      <c r="D26" s="238" t="str">
        <f>SUBSTITUTE(入力フォーム!N59, "　", REPT("　",MAX(0, 6-LEN(入力フォーム!N59))))</f>
        <v/>
      </c>
      <c r="F26" s="238" t="str">
        <f>SUBSTITUTE(入力フォーム!N60, "　", REPT("　",MAX(0, 6-LEN(入力フォーム!N60))))</f>
        <v/>
      </c>
      <c r="H26" s="238" t="str">
        <f>SUBSTITUTE(入力フォーム!N61, "　", REPT("　",MAX(0, 6-LEN(入力フォーム!N61))))</f>
        <v/>
      </c>
      <c r="J26" s="238" t="str">
        <f>SUBSTITUTE(入力フォーム!N62, "　", REPT("　",MAX(0, 6-LEN(入力フォーム!N62))))</f>
        <v/>
      </c>
      <c r="L26" s="238" t="str">
        <f>SUBSTITUTE(入力フォーム!N63, "　", REPT("　",MAX(0, 6-LEN(入力フォーム!N63))))</f>
        <v/>
      </c>
    </row>
    <row r="27" spans="2:12">
      <c r="B27" s="238" t="str">
        <f>SUBSTITUTE(入力フォーム!N64, "　", REPT("　",MAX(0, 6-LEN(入力フォーム!N64))))</f>
        <v/>
      </c>
      <c r="D27" s="238" t="str">
        <f>SUBSTITUTE(入力フォーム!N65, "　", REPT("　",MAX(0, 6-LEN(入力フォーム!N65))))</f>
        <v/>
      </c>
      <c r="F27" s="238" t="str">
        <f>SUBSTITUTE(入力フォーム!N66, "　", REPT("　",MAX(0, 6-LEN(入力フォーム!N66))))</f>
        <v/>
      </c>
      <c r="H27" s="238" t="str">
        <f>SUBSTITUTE(入力フォーム!N67, "　", REPT("　",MAX(0, 6-LEN(入力フォーム!N67))))</f>
        <v/>
      </c>
      <c r="J27" s="238" t="str">
        <f>SUBSTITUTE(入力フォーム!N68, "　", REPT("　",MAX(0, 6-LEN(入力フォーム!N68))))</f>
        <v/>
      </c>
      <c r="L27" s="238" t="str">
        <f>SUBSTITUTE(入力フォーム!N69, "　", REPT("　",MAX(0, 6-LEN(入力フォーム!N69))))</f>
        <v/>
      </c>
    </row>
    <row r="28" spans="2:12">
      <c r="B28" s="238" t="str">
        <f>SUBSTITUTE(入力フォーム!N70, "　", REPT("　",MAX(0, 6-LEN(入力フォーム!N70))))</f>
        <v/>
      </c>
      <c r="D28" s="238" t="str">
        <f>SUBSTITUTE(入力フォーム!N71, "　", REPT("　",MAX(0, 6-LEN(入力フォーム!N71))))</f>
        <v/>
      </c>
      <c r="F28" s="238" t="str">
        <f>SUBSTITUTE(入力フォーム!N72, "　", REPT("　",MAX(0, 6-LEN(入力フォーム!N72))))</f>
        <v/>
      </c>
      <c r="H28" s="238" t="str">
        <f>SUBSTITUTE(入力フォーム!N73, "　", REPT("　",MAX(0, 6-LEN(入力フォーム!N73))))</f>
        <v/>
      </c>
      <c r="J28" s="238" t="str">
        <f>SUBSTITUTE(入力フォーム!N74, "　", REPT("　",MAX(0, 6-LEN(入力フォーム!N74))))</f>
        <v/>
      </c>
      <c r="L28" s="238" t="str">
        <f>SUBSTITUTE(入力フォーム!N75, "　", REPT("　",MAX(0, 6-LEN(入力フォーム!N75))))</f>
        <v/>
      </c>
    </row>
    <row r="29" spans="2:12">
      <c r="B29" s="238" t="str">
        <f>SUBSTITUTE(入力フォーム!N76, "　", REPT("　",MAX(0, 6-LEN(入力フォーム!N76))))</f>
        <v/>
      </c>
      <c r="D29" s="238" t="str">
        <f>SUBSTITUTE(入力フォーム!N77, "　", REPT("　",MAX(0, 6-LEN(入力フォーム!N77))))</f>
        <v/>
      </c>
      <c r="F29" s="238" t="str">
        <f>SUBSTITUTE(入力フォーム!N78, "　", REPT("　",MAX(0, 6-LEN(入力フォーム!N78))))</f>
        <v/>
      </c>
      <c r="H29" s="238" t="str">
        <f>SUBSTITUTE(入力フォーム!N79, "　", REPT("　",MAX(0, 6-LEN(入力フォーム!N79))))</f>
        <v/>
      </c>
    </row>
  </sheetData>
  <sheetProtection algorithmName="SHA-512" hashValue="WSIxCRBnTOaL4IrMTdF9AvHsvieZLKh8SWIDTK0GYeMabMFWSe7AA27IaxQJNPxsl5HR8Kb+PbwZWnJwgnoACA==" saltValue="a2U4S0qaxA4F+C2C5iAUXw==" spinCount="100000" sheet="1" objects="1" scenarios="1"/>
  <mergeCells count="3">
    <mergeCell ref="B1:L1"/>
    <mergeCell ref="B16:L16"/>
    <mergeCell ref="B17:L17"/>
  </mergeCells>
  <phoneticPr fontId="2"/>
  <printOptions horizontalCentered="1"/>
  <pageMargins left="0.78740157480314965" right="0.78740157480314965" top="0.78740157480314965" bottom="0.78740157480314965" header="0" footer="0.59055118110236227"/>
  <pageSetup paperSize="9" orientation="portrait" r:id="rId1"/>
  <headerFooter>
    <oddFooter>&amp;C&amp;12 9</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2</vt:i4>
      </vt:variant>
    </vt:vector>
  </HeadingPairs>
  <TitlesOfParts>
    <vt:vector size="14" baseType="lpstr">
      <vt:lpstr>データ集</vt:lpstr>
      <vt:lpstr>入力フォーム</vt:lpstr>
      <vt:lpstr>入力フォーム （小学生BFS）</vt:lpstr>
      <vt:lpstr>申込用紙【小BFS】（押印）</vt:lpstr>
      <vt:lpstr>申込用紙【中・高・大・職一】（押印）</vt:lpstr>
      <vt:lpstr>申込用紙【小編成部門（中・高）】（押印）</vt:lpstr>
      <vt:lpstr>アナウンス原稿</vt:lpstr>
      <vt:lpstr>印刷原稿1</vt:lpstr>
      <vt:lpstr>印刷原稿２</vt:lpstr>
      <vt:lpstr>著作権申請書</vt:lpstr>
      <vt:lpstr>スコア表紙（１曲目）</vt:lpstr>
      <vt:lpstr>スコア表紙 (２曲目)</vt:lpstr>
      <vt:lpstr>印刷原稿1!Print_Area</vt:lpstr>
      <vt:lpstr>印刷原稿２!Print_Area</vt:lpstr>
    </vt:vector>
  </TitlesOfParts>
  <Company>総務課</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株式会社テツゲン大分支店</dc:creator>
  <cp:lastModifiedBy>誠二 油布</cp:lastModifiedBy>
  <cp:lastPrinted>2023-04-21T03:45:40Z</cp:lastPrinted>
  <dcterms:created xsi:type="dcterms:W3CDTF">2013-04-19T02:46:58Z</dcterms:created>
  <dcterms:modified xsi:type="dcterms:W3CDTF">2025-06-24T07:15:16Z</dcterms:modified>
</cp:coreProperties>
</file>